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3A87B43-60EE-478A-87E5-CEA1F215A221}" xr6:coauthVersionLast="47" xr6:coauthVersionMax="47" xr10:uidLastSave="{00000000-0000-0000-0000-000000000000}"/>
  <bookViews>
    <workbookView xWindow="3720" yWindow="3720" windowWidth="21600" windowHeight="11295" xr2:uid="{00000000-000D-0000-FFFF-FFFF00000000}"/>
  </bookViews>
  <sheets>
    <sheet name="Sažetak" sheetId="2" r:id="rId1"/>
    <sheet name="Račun prihoda i rashoda" sheetId="3" r:id="rId2"/>
    <sheet name="Račun financiranja" sheetId="4" r:id="rId3"/>
    <sheet name="Posebni dio" sheetId="5" r:id="rId4"/>
  </sheets>
  <definedNames>
    <definedName name="__S0A_Master_DS__X" localSheetId="0">Sažetak!$A$8:$F$26</definedName>
    <definedName name="__S0A_Naslov_DS__" localSheetId="0">Sažetak!$A$1:$F$7</definedName>
    <definedName name="__S1A_G01_DS__X" localSheetId="2">'Račun financiranja'!#REF!</definedName>
    <definedName name="__S1A_G01_DS__X" localSheetId="1">'Račun prihoda i rashoda'!$A$7:$F$31</definedName>
    <definedName name="__S1A_G02_DS__X" localSheetId="2">'Račun financiranja'!#REF!</definedName>
    <definedName name="__S1A_G02_DS__X" localSheetId="1">'Račun prihoda i rashoda'!$A$8:$F$10</definedName>
    <definedName name="__S1A_G03_DS__X" localSheetId="2">'Račun financiranja'!#REF!</definedName>
    <definedName name="__S1A_G03_DS__X" localSheetId="1">'Račun prihoda i rashoda'!$A$9:$F$10</definedName>
    <definedName name="__S1A_Master_DS__X" localSheetId="2">'Račun financiranja'!#REF!</definedName>
    <definedName name="__S1A_Master_DS__X" localSheetId="1">'Račun prihoda i rashoda'!$A$10:$F$10</definedName>
    <definedName name="__S1A_Naslov_DS__" localSheetId="2">'Račun financiranja'!$A$1:$F$6</definedName>
    <definedName name="__S1A_Naslov_DS__" localSheetId="1">'Račun prihoda i rashoda'!$A$1:$F$6</definedName>
    <definedName name="__S2A_G01_DS__X" localSheetId="3">'Posebni dio'!$A$6:$D$7</definedName>
    <definedName name="__S2A_Master_DS__X" localSheetId="3">'Posebni dio'!$A$7:$D$7</definedName>
    <definedName name="__S2A_Naslov_DS__" localSheetId="3">'Posebni dio'!$A$1:$D$5</definedName>
    <definedName name="S0A_RedoviSveuk" localSheetId="0">Sažetak!#REF!</definedName>
    <definedName name="S0A_Ver1" localSheetId="0">Sažetak!$A$8:$F$26</definedName>
    <definedName name="S1A_RedoviSveuk" localSheetId="2">'Račun financiranja'!$A$7:$F$7</definedName>
    <definedName name="S1A_RedoviSveuk" localSheetId="1">'Račun prihoda i rashoda'!$A$32:$F$32</definedName>
    <definedName name="S2A_RedoviSveuk" localSheetId="3">'Posebni dio'!$A$8:$D$8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" l="1"/>
  <c r="B6" i="5"/>
  <c r="B108" i="5"/>
  <c r="B105" i="5"/>
  <c r="B102" i="5"/>
  <c r="B95" i="5"/>
  <c r="B90" i="5"/>
  <c r="B80" i="5"/>
  <c r="D80" i="5" s="1"/>
  <c r="B82" i="5"/>
  <c r="B76" i="5"/>
  <c r="B72" i="5"/>
  <c r="B30" i="5"/>
  <c r="B36" i="5"/>
  <c r="B59" i="5"/>
  <c r="B57" i="5"/>
  <c r="C79" i="3"/>
  <c r="C39" i="3"/>
  <c r="B48" i="3"/>
  <c r="C76" i="3"/>
  <c r="C91" i="3"/>
  <c r="C83" i="3"/>
  <c r="C92" i="3"/>
  <c r="F92" i="3" s="1"/>
  <c r="C88" i="3"/>
  <c r="F88" i="3" s="1"/>
  <c r="C84" i="3"/>
  <c r="F84" i="3" s="1"/>
  <c r="C80" i="3"/>
  <c r="F80" i="3" s="1"/>
  <c r="C77" i="3"/>
  <c r="F77" i="3" s="1"/>
  <c r="C71" i="3"/>
  <c r="F71" i="3" s="1"/>
  <c r="C69" i="3"/>
  <c r="F69" i="3" s="1"/>
  <c r="C59" i="3"/>
  <c r="C53" i="3"/>
  <c r="F53" i="3" s="1"/>
  <c r="C49" i="3"/>
  <c r="F49" i="3" s="1"/>
  <c r="C46" i="3"/>
  <c r="F46" i="3" s="1"/>
  <c r="C44" i="3"/>
  <c r="F44" i="3" s="1"/>
  <c r="C40" i="3"/>
  <c r="F40" i="3" s="1"/>
  <c r="C29" i="3"/>
  <c r="F29" i="3" s="1"/>
  <c r="C26" i="3"/>
  <c r="F26" i="3" s="1"/>
  <c r="C23" i="3"/>
  <c r="F23" i="3" s="1"/>
  <c r="C20" i="3"/>
  <c r="F20" i="3" s="1"/>
  <c r="F9" i="3"/>
  <c r="C17" i="3"/>
  <c r="F17" i="3" s="1"/>
  <c r="C14" i="3"/>
  <c r="F14" i="3" s="1"/>
  <c r="C12" i="3"/>
  <c r="F12" i="3" s="1"/>
  <c r="F15" i="3"/>
  <c r="E15" i="3"/>
  <c r="D14" i="3"/>
  <c r="B14" i="3"/>
  <c r="E14" i="3" s="1"/>
  <c r="D109" i="5"/>
  <c r="C108" i="5"/>
  <c r="C107" i="5"/>
  <c r="D107" i="5" s="1"/>
  <c r="D106" i="5"/>
  <c r="C105" i="5"/>
  <c r="C104" i="5"/>
  <c r="D104" i="5" s="1"/>
  <c r="D103" i="5"/>
  <c r="C102" i="5"/>
  <c r="C101" i="5"/>
  <c r="D101" i="5" s="1"/>
  <c r="D100" i="5"/>
  <c r="D99" i="5"/>
  <c r="D98" i="5"/>
  <c r="C98" i="5"/>
  <c r="C94" i="5" s="1"/>
  <c r="D97" i="5"/>
  <c r="D96" i="5"/>
  <c r="C95" i="5"/>
  <c r="D93" i="5"/>
  <c r="D92" i="5"/>
  <c r="D91" i="5"/>
  <c r="C90" i="5"/>
  <c r="C79" i="5" s="1"/>
  <c r="D79" i="5" s="1"/>
  <c r="D89" i="5"/>
  <c r="D88" i="5"/>
  <c r="D87" i="5"/>
  <c r="D86" i="5"/>
  <c r="D85" i="5"/>
  <c r="D84" i="5"/>
  <c r="D83" i="5"/>
  <c r="C82" i="5"/>
  <c r="D81" i="5"/>
  <c r="C80" i="5"/>
  <c r="D77" i="5"/>
  <c r="C76" i="5"/>
  <c r="D75" i="5"/>
  <c r="D74" i="5"/>
  <c r="D73" i="5"/>
  <c r="C72" i="5"/>
  <c r="D71" i="5"/>
  <c r="D70" i="5"/>
  <c r="D69" i="5"/>
  <c r="D68" i="5"/>
  <c r="D67" i="5"/>
  <c r="D66" i="5"/>
  <c r="D65" i="5"/>
  <c r="D64" i="5"/>
  <c r="C63" i="5"/>
  <c r="D63" i="5" s="1"/>
  <c r="D60" i="5"/>
  <c r="C59" i="5"/>
  <c r="D58" i="5"/>
  <c r="C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C36" i="5"/>
  <c r="D35" i="5"/>
  <c r="D34" i="5"/>
  <c r="D33" i="5"/>
  <c r="D32" i="5"/>
  <c r="D31" i="5"/>
  <c r="C30" i="5"/>
  <c r="C17" i="5"/>
  <c r="C8" i="5"/>
  <c r="B8" i="5"/>
  <c r="D8" i="5" s="1"/>
  <c r="D7" i="5"/>
  <c r="C6" i="5"/>
  <c r="C5" i="5"/>
  <c r="B5" i="5"/>
  <c r="D30" i="4"/>
  <c r="C30" i="4"/>
  <c r="F30" i="4" s="1"/>
  <c r="B30" i="4"/>
  <c r="E30" i="4" s="1"/>
  <c r="D29" i="4"/>
  <c r="C29" i="4"/>
  <c r="B29" i="4"/>
  <c r="D24" i="4"/>
  <c r="C24" i="4"/>
  <c r="F24" i="4" s="1"/>
  <c r="B24" i="4"/>
  <c r="E24" i="4" s="1"/>
  <c r="D23" i="4"/>
  <c r="C23" i="4"/>
  <c r="B23" i="4"/>
  <c r="F13" i="4"/>
  <c r="D13" i="4"/>
  <c r="B13" i="4"/>
  <c r="E13" i="4" s="1"/>
  <c r="D12" i="4"/>
  <c r="B12" i="4"/>
  <c r="F7" i="4"/>
  <c r="D7" i="4"/>
  <c r="B7" i="4"/>
  <c r="E7" i="4" s="1"/>
  <c r="D6" i="4"/>
  <c r="B6" i="4"/>
  <c r="D146" i="3"/>
  <c r="C146" i="3"/>
  <c r="F146" i="3" s="1"/>
  <c r="B146" i="3"/>
  <c r="E146" i="3" s="1"/>
  <c r="F145" i="3"/>
  <c r="E145" i="3"/>
  <c r="D144" i="3"/>
  <c r="C144" i="3"/>
  <c r="F144" i="3" s="1"/>
  <c r="B144" i="3"/>
  <c r="E144" i="3" s="1"/>
  <c r="D143" i="3"/>
  <c r="C143" i="3"/>
  <c r="B143" i="3"/>
  <c r="F132" i="3"/>
  <c r="E132" i="3"/>
  <c r="D131" i="3"/>
  <c r="C131" i="3"/>
  <c r="F131" i="3" s="1"/>
  <c r="B131" i="3"/>
  <c r="E131" i="3" s="1"/>
  <c r="F130" i="3"/>
  <c r="E130" i="3"/>
  <c r="F129" i="3"/>
  <c r="E129" i="3"/>
  <c r="D128" i="3"/>
  <c r="C128" i="3"/>
  <c r="F128" i="3" s="1"/>
  <c r="B128" i="3"/>
  <c r="E128" i="3" s="1"/>
  <c r="F127" i="3"/>
  <c r="E127" i="3"/>
  <c r="D126" i="3"/>
  <c r="C126" i="3"/>
  <c r="B126" i="3"/>
  <c r="E126" i="3" s="1"/>
  <c r="F125" i="3"/>
  <c r="E125" i="3"/>
  <c r="D124" i="3"/>
  <c r="C124" i="3"/>
  <c r="B124" i="3"/>
  <c r="F123" i="3"/>
  <c r="E123" i="3"/>
  <c r="D122" i="3"/>
  <c r="C122" i="3"/>
  <c r="F122" i="3" s="1"/>
  <c r="B122" i="3"/>
  <c r="E122" i="3" s="1"/>
  <c r="D121" i="3"/>
  <c r="C121" i="3"/>
  <c r="B121" i="3"/>
  <c r="F115" i="3"/>
  <c r="E115" i="3"/>
  <c r="D114" i="3"/>
  <c r="C114" i="3"/>
  <c r="B114" i="3"/>
  <c r="E114" i="3" s="1"/>
  <c r="F113" i="3"/>
  <c r="E113" i="3"/>
  <c r="F112" i="3"/>
  <c r="E112" i="3"/>
  <c r="D111" i="3"/>
  <c r="C111" i="3"/>
  <c r="F111" i="3" s="1"/>
  <c r="B111" i="3"/>
  <c r="E111" i="3" s="1"/>
  <c r="F110" i="3"/>
  <c r="E110" i="3"/>
  <c r="D109" i="3"/>
  <c r="C109" i="3"/>
  <c r="F109" i="3" s="1"/>
  <c r="B109" i="3"/>
  <c r="E109" i="3" s="1"/>
  <c r="F108" i="3"/>
  <c r="E108" i="3"/>
  <c r="D107" i="3"/>
  <c r="D116" i="3" s="1"/>
  <c r="C107" i="3"/>
  <c r="B107" i="3"/>
  <c r="F106" i="3"/>
  <c r="E106" i="3"/>
  <c r="D105" i="3"/>
  <c r="C105" i="3"/>
  <c r="F105" i="3" s="1"/>
  <c r="B105" i="3"/>
  <c r="E105" i="3" s="1"/>
  <c r="D104" i="3"/>
  <c r="C104" i="3"/>
  <c r="B104" i="3"/>
  <c r="F93" i="3"/>
  <c r="E93" i="3"/>
  <c r="D92" i="3"/>
  <c r="B92" i="3"/>
  <c r="D91" i="3"/>
  <c r="B91" i="3"/>
  <c r="E91" i="3" s="1"/>
  <c r="F90" i="3"/>
  <c r="E90" i="3"/>
  <c r="F89" i="3"/>
  <c r="E89" i="3"/>
  <c r="D88" i="3"/>
  <c r="B88" i="3"/>
  <c r="F87" i="3"/>
  <c r="E87" i="3"/>
  <c r="F86" i="3"/>
  <c r="E86" i="3"/>
  <c r="F85" i="3"/>
  <c r="E85" i="3"/>
  <c r="D84" i="3"/>
  <c r="B84" i="3"/>
  <c r="E84" i="3" s="1"/>
  <c r="D83" i="3"/>
  <c r="F81" i="3"/>
  <c r="E81" i="3"/>
  <c r="D80" i="3"/>
  <c r="B80" i="3"/>
  <c r="E80" i="3" s="1"/>
  <c r="D79" i="3"/>
  <c r="B79" i="3"/>
  <c r="E79" i="3" s="1"/>
  <c r="F78" i="3"/>
  <c r="E78" i="3"/>
  <c r="D77" i="3"/>
  <c r="B77" i="3"/>
  <c r="E77" i="3" s="1"/>
  <c r="D76" i="3"/>
  <c r="B76" i="3"/>
  <c r="E76" i="3" s="1"/>
  <c r="F75" i="3"/>
  <c r="E75" i="3"/>
  <c r="F74" i="3"/>
  <c r="E74" i="3"/>
  <c r="F73" i="3"/>
  <c r="E73" i="3"/>
  <c r="F72" i="3"/>
  <c r="E72" i="3"/>
  <c r="D71" i="3"/>
  <c r="B71" i="3"/>
  <c r="E71" i="3" s="1"/>
  <c r="F70" i="3"/>
  <c r="E70" i="3"/>
  <c r="D69" i="3"/>
  <c r="B69" i="3"/>
  <c r="E69" i="3" s="1"/>
  <c r="F68" i="3"/>
  <c r="E68" i="3"/>
  <c r="F67" i="3"/>
  <c r="E67" i="3"/>
  <c r="F66" i="3"/>
  <c r="E66" i="3"/>
  <c r="F65" i="3"/>
  <c r="E65" i="3"/>
  <c r="F64" i="3"/>
  <c r="E64" i="3"/>
  <c r="F63" i="3"/>
  <c r="E63" i="3"/>
  <c r="F62" i="3"/>
  <c r="E62" i="3"/>
  <c r="F61" i="3"/>
  <c r="E61" i="3"/>
  <c r="F60" i="3"/>
  <c r="E60" i="3"/>
  <c r="D59" i="3"/>
  <c r="B59" i="3"/>
  <c r="E59" i="3" s="1"/>
  <c r="F58" i="3"/>
  <c r="E58" i="3"/>
  <c r="F57" i="3"/>
  <c r="E57" i="3"/>
  <c r="F56" i="3"/>
  <c r="E56" i="3"/>
  <c r="F55" i="3"/>
  <c r="E55" i="3"/>
  <c r="F54" i="3"/>
  <c r="E54" i="3"/>
  <c r="D53" i="3"/>
  <c r="B53" i="3"/>
  <c r="F52" i="3"/>
  <c r="E52" i="3"/>
  <c r="F51" i="3"/>
  <c r="E51" i="3"/>
  <c r="F50" i="3"/>
  <c r="E50" i="3"/>
  <c r="D49" i="3"/>
  <c r="B49" i="3"/>
  <c r="E49" i="3" s="1"/>
  <c r="D48" i="3"/>
  <c r="F47" i="3"/>
  <c r="E47" i="3"/>
  <c r="D46" i="3"/>
  <c r="B46" i="3"/>
  <c r="E46" i="3" s="1"/>
  <c r="F45" i="3"/>
  <c r="E45" i="3"/>
  <c r="D44" i="3"/>
  <c r="D39" i="3" s="1"/>
  <c r="B44" i="3"/>
  <c r="F43" i="3"/>
  <c r="E43" i="3"/>
  <c r="F42" i="3"/>
  <c r="E42" i="3"/>
  <c r="F41" i="3"/>
  <c r="E41" i="3"/>
  <c r="D40" i="3"/>
  <c r="B40" i="3"/>
  <c r="E40" i="3" s="1"/>
  <c r="D37" i="3"/>
  <c r="B37" i="3"/>
  <c r="F31" i="3"/>
  <c r="E31" i="3"/>
  <c r="F30" i="3"/>
  <c r="E30" i="3"/>
  <c r="D29" i="3"/>
  <c r="B29" i="3"/>
  <c r="E29" i="3" s="1"/>
  <c r="D28" i="3"/>
  <c r="F28" i="3" s="1"/>
  <c r="B28" i="3"/>
  <c r="E28" i="3" s="1"/>
  <c r="F27" i="3"/>
  <c r="E27" i="3"/>
  <c r="D26" i="3"/>
  <c r="D22" i="3" s="1"/>
  <c r="B26" i="3"/>
  <c r="F25" i="3"/>
  <c r="E25" i="3"/>
  <c r="F24" i="3"/>
  <c r="E24" i="3"/>
  <c r="D23" i="3"/>
  <c r="B23" i="3"/>
  <c r="F21" i="3"/>
  <c r="E21" i="3"/>
  <c r="D20" i="3"/>
  <c r="B20" i="3"/>
  <c r="E20" i="3" s="1"/>
  <c r="D19" i="3"/>
  <c r="F19" i="3" s="1"/>
  <c r="B19" i="3"/>
  <c r="E19" i="3" s="1"/>
  <c r="F18" i="3"/>
  <c r="E18" i="3"/>
  <c r="D17" i="3"/>
  <c r="B17" i="3"/>
  <c r="E17" i="3" s="1"/>
  <c r="D16" i="3"/>
  <c r="F16" i="3" s="1"/>
  <c r="B16" i="3"/>
  <c r="E16" i="3" s="1"/>
  <c r="F13" i="3"/>
  <c r="E13" i="3"/>
  <c r="D12" i="3"/>
  <c r="B12" i="3"/>
  <c r="E12" i="3" s="1"/>
  <c r="D11" i="3"/>
  <c r="B11" i="3"/>
  <c r="F10" i="3"/>
  <c r="E10" i="3"/>
  <c r="D9" i="3"/>
  <c r="B9" i="3"/>
  <c r="E9" i="3" s="1"/>
  <c r="F8" i="3"/>
  <c r="D8" i="3"/>
  <c r="B8" i="3"/>
  <c r="E8" i="3" s="1"/>
  <c r="D6" i="3"/>
  <c r="F6" i="3" s="1"/>
  <c r="B6" i="3"/>
  <c r="E6" i="3" s="1"/>
  <c r="D25" i="2"/>
  <c r="C25" i="2"/>
  <c r="F25" i="2" s="1"/>
  <c r="B25" i="2"/>
  <c r="E25" i="2" s="1"/>
  <c r="F24" i="2"/>
  <c r="E24" i="2"/>
  <c r="F23" i="2"/>
  <c r="E23" i="2"/>
  <c r="D22" i="2"/>
  <c r="C22" i="2"/>
  <c r="F22" i="2" s="1"/>
  <c r="B22" i="2"/>
  <c r="E22" i="2" s="1"/>
  <c r="F21" i="2"/>
  <c r="E21" i="2"/>
  <c r="F20" i="2"/>
  <c r="E20" i="2"/>
  <c r="D19" i="2"/>
  <c r="C19" i="2"/>
  <c r="B19" i="2"/>
  <c r="F18" i="2"/>
  <c r="E18" i="2"/>
  <c r="D18" i="2"/>
  <c r="C18" i="2"/>
  <c r="B18" i="2"/>
  <c r="D14" i="2"/>
  <c r="D26" i="2" s="1"/>
  <c r="B14" i="2"/>
  <c r="D13" i="2"/>
  <c r="C13" i="2"/>
  <c r="F13" i="2" s="1"/>
  <c r="B13" i="2"/>
  <c r="E13" i="2" s="1"/>
  <c r="F12" i="2"/>
  <c r="E12" i="2"/>
  <c r="F11" i="2"/>
  <c r="E11" i="2"/>
  <c r="F10" i="2"/>
  <c r="D10" i="2"/>
  <c r="C10" i="2"/>
  <c r="B10" i="2"/>
  <c r="E10" i="2" s="1"/>
  <c r="F9" i="2"/>
  <c r="E9" i="2"/>
  <c r="F8" i="2"/>
  <c r="E8" i="2"/>
  <c r="D7" i="2"/>
  <c r="C7" i="2"/>
  <c r="B7" i="2"/>
  <c r="D6" i="5" l="1"/>
  <c r="B28" i="5"/>
  <c r="B29" i="5"/>
  <c r="D108" i="5"/>
  <c r="D105" i="5"/>
  <c r="D102" i="5"/>
  <c r="D95" i="5"/>
  <c r="D90" i="5"/>
  <c r="D82" i="5"/>
  <c r="D76" i="5"/>
  <c r="D30" i="5"/>
  <c r="D59" i="5"/>
  <c r="D57" i="5"/>
  <c r="F79" i="3"/>
  <c r="F59" i="3"/>
  <c r="C48" i="3"/>
  <c r="F39" i="3"/>
  <c r="F76" i="3"/>
  <c r="F91" i="3"/>
  <c r="F83" i="3"/>
  <c r="E88" i="3"/>
  <c r="B83" i="3"/>
  <c r="E83" i="3" s="1"/>
  <c r="E53" i="3"/>
  <c r="E23" i="3"/>
  <c r="F114" i="3"/>
  <c r="F126" i="3"/>
  <c r="D82" i="3"/>
  <c r="F82" i="3" s="1"/>
  <c r="D133" i="3"/>
  <c r="E44" i="3"/>
  <c r="B39" i="3"/>
  <c r="E39" i="3" s="1"/>
  <c r="C78" i="5"/>
  <c r="D78" i="5" s="1"/>
  <c r="D94" i="5"/>
  <c r="C62" i="5"/>
  <c r="D72" i="5"/>
  <c r="C61" i="5"/>
  <c r="D36" i="5"/>
  <c r="C29" i="5"/>
  <c r="C28" i="5"/>
  <c r="D17" i="5"/>
  <c r="D5" i="5"/>
  <c r="F29" i="4"/>
  <c r="E29" i="4"/>
  <c r="F23" i="4"/>
  <c r="E23" i="4"/>
  <c r="F12" i="4"/>
  <c r="E12" i="4"/>
  <c r="F6" i="4"/>
  <c r="E6" i="4"/>
  <c r="F143" i="3"/>
  <c r="E143" i="3"/>
  <c r="C133" i="3"/>
  <c r="F124" i="3"/>
  <c r="B133" i="3"/>
  <c r="E133" i="3" s="1"/>
  <c r="E124" i="3"/>
  <c r="F121" i="3"/>
  <c r="E121" i="3"/>
  <c r="C116" i="3"/>
  <c r="F116" i="3" s="1"/>
  <c r="F107" i="3"/>
  <c r="B116" i="3"/>
  <c r="E116" i="3" s="1"/>
  <c r="E107" i="3"/>
  <c r="F104" i="3"/>
  <c r="E104" i="3"/>
  <c r="E92" i="3"/>
  <c r="B82" i="3"/>
  <c r="D38" i="3"/>
  <c r="D94" i="3"/>
  <c r="F94" i="3" s="1"/>
  <c r="F37" i="3"/>
  <c r="E37" i="3"/>
  <c r="F22" i="3"/>
  <c r="D7" i="3"/>
  <c r="F7" i="3" s="1"/>
  <c r="B22" i="3"/>
  <c r="B32" i="3" s="1"/>
  <c r="E26" i="3"/>
  <c r="D32" i="3"/>
  <c r="F32" i="3" s="1"/>
  <c r="F11" i="3"/>
  <c r="E11" i="3"/>
  <c r="F19" i="2"/>
  <c r="E19" i="2"/>
  <c r="C26" i="2"/>
  <c r="F26" i="2" s="1"/>
  <c r="F14" i="2"/>
  <c r="E14" i="2"/>
  <c r="B26" i="2"/>
  <c r="E26" i="2" s="1"/>
  <c r="F7" i="2"/>
  <c r="E7" i="2"/>
  <c r="D29" i="5" l="1"/>
  <c r="D28" i="5"/>
  <c r="F48" i="3"/>
  <c r="C38" i="3"/>
  <c r="F38" i="3" s="1"/>
  <c r="B38" i="3"/>
  <c r="E38" i="3" s="1"/>
  <c r="E48" i="3"/>
  <c r="F133" i="3"/>
  <c r="E32" i="3"/>
  <c r="E22" i="3"/>
  <c r="B7" i="3"/>
  <c r="E7" i="3" s="1"/>
  <c r="D62" i="5"/>
  <c r="C18" i="5"/>
  <c r="D18" i="5" s="1"/>
  <c r="C27" i="5"/>
  <c r="D27" i="5" s="1"/>
  <c r="C19" i="5"/>
  <c r="D19" i="5" s="1"/>
  <c r="D61" i="5"/>
  <c r="C110" i="5"/>
  <c r="D110" i="5" s="1"/>
  <c r="E82" i="3"/>
  <c r="B94" i="3"/>
  <c r="E94" i="3" s="1"/>
</calcChain>
</file>

<file path=xl/sharedStrings.xml><?xml version="1.0" encoding="utf-8"?>
<sst xmlns="http://schemas.openxmlformats.org/spreadsheetml/2006/main" count="341" uniqueCount="205">
  <si>
    <t>MINISTARSTVO KULTURE I MEDIJA</t>
  </si>
  <si>
    <t>IZVRŠENJE PRORAČUNA ZA 2026. GODINU</t>
  </si>
  <si>
    <t>I. OPĆI DIO</t>
  </si>
  <si>
    <t>SAŽETAK  RAČUNA PRIHODA I RASHODA I RAČUNA FINANCIRANJA</t>
  </si>
  <si>
    <t>A. SAŽETAK  RAČUNA PRIHODA I RASHODA</t>
  </si>
  <si>
    <t>Brojčana oznaka i naziv</t>
  </si>
  <si>
    <t>Ostvarenje /
Izvršenje
01.-06.2025.</t>
  </si>
  <si>
    <t>Izvorni plan
2026.</t>
  </si>
  <si>
    <t>Ostvarenje /
Izvršenje
01.-06.2026.</t>
  </si>
  <si>
    <t>Indeks
izvršenja
01.-06.2025.</t>
  </si>
  <si>
    <t>Indeks
izvršenja
01.-06.2026.</t>
  </si>
  <si>
    <t>1</t>
  </si>
  <si>
    <t>6 Prihodi poslovanja</t>
  </si>
  <si>
    <t>7 Prihodi od prodaje nefinancijske imovine</t>
  </si>
  <si>
    <t xml:space="preserve">PRIHODI </t>
  </si>
  <si>
    <t>3 Rashodi poslovanja</t>
  </si>
  <si>
    <t>4 Rashodi za nabavu nefinancijske imovine</t>
  </si>
  <si>
    <t xml:space="preserve">RASHODI 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</si>
  <si>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</si>
  <si>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</si>
  <si>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</si>
  <si>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</si>
  <si>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RAZLIKA PRIMITAKA I IZDATAKA (8 - 5)</t>
  </si>
  <si>
    <t>PRIJENOS SREDSTAVA IZ PRETHODNE GODINE</t>
  </si>
  <si>
    <t>PRIJENOS SREDSTAVA U SLJEDEĆE RAZDOBLJE/GODINU</t>
  </si>
  <si>
    <t>Neto financiranje: (8 - 5) + Donos - Prijenos</t>
  </si>
  <si>
    <t xml:space="preserve">VIŠAK/MANJAK + NETO FINANCIRANJE </t>
  </si>
  <si>
    <t>RAČUN PRIHODA I RASHODA</t>
  </si>
  <si>
    <t xml:space="preserve">IZVJEŠTAJ O PRIHODIMA I RASHODIMA PREMA EKONOMSKOJ KLASIFIKACIJI </t>
  </si>
  <si>
    <t>PRIHODI</t>
  </si>
  <si>
    <t>Brojčana oznaka i naziv grupe</t>
  </si>
  <si>
    <t>Izvršenje na 30.06.2025.</t>
  </si>
  <si>
    <t>Izvršenje 2026.</t>
  </si>
  <si>
    <t>Indeks izvršenje / izvršenje prethodne godine</t>
  </si>
  <si>
    <t>Indeks izvršenje / tekući plan</t>
  </si>
  <si>
    <t xml:space="preserve"> 60 DRRH/60</t>
  </si>
  <si>
    <t xml:space="preserve">  600 DONOS/ODNOS</t>
  </si>
  <si>
    <t xml:space="preserve">   6000 DONOS/ODNOS</t>
  </si>
  <si>
    <t xml:space="preserve"> 63 Pomoći iz inozemstva i od subjekata unutar općeg proračuna</t>
  </si>
  <si>
    <t xml:space="preserve">  636 Pomoći proračunskim korisnicima iz proračuna koji im nije nadležan</t>
  </si>
  <si>
    <t xml:space="preserve">   6361 Tekuće pomoći proračunskim korisnicima iz proračuna koji im nije nadležan</t>
  </si>
  <si>
    <t xml:space="preserve"> 64 Prihodi od imovine</t>
  </si>
  <si>
    <t xml:space="preserve">  641 Prihodi od financijske imovine</t>
  </si>
  <si>
    <t xml:space="preserve">   6413 Kamate na oročena sredstva i depozite po viđenju</t>
  </si>
  <si>
    <t xml:space="preserve"> 65 Prihodi od upravnih i admin. pristojbi, pristojbi po posebn.propisima i naknada</t>
  </si>
  <si>
    <t xml:space="preserve">  652 Prihodi po posebnim propisima</t>
  </si>
  <si>
    <t xml:space="preserve">   6526 Ostali nespomenuti prihodi</t>
  </si>
  <si>
    <t xml:space="preserve"> 66 Prihodi od prodaje proizvoda i robe te pruženih usluga i prihodi od donacija</t>
  </si>
  <si>
    <t xml:space="preserve">  661 Prihodi od prodaje proizvoda i robe te pruženih usluga</t>
  </si>
  <si>
    <t xml:space="preserve">   6614 Prihodi od prodaje proizvoda i robe</t>
  </si>
  <si>
    <t xml:space="preserve">   6615 Prihodi od pruženih usluga</t>
  </si>
  <si>
    <t xml:space="preserve">  663 Donacije od pravnih i fizičkih osoba izvan općeg proračuna te povrat donacija i</t>
  </si>
  <si>
    <t xml:space="preserve">   6631 Tekuće donacije</t>
  </si>
  <si>
    <t xml:space="preserve"> 67 Prihodi iz nadležnog proračuna i od HZZO-a temeljem ugovornih obveza</t>
  </si>
  <si>
    <t xml:space="preserve">  671 Prihodi iz nadležnog proračuna za financiranje redovne djelatnosti prorač. kor.</t>
  </si>
  <si>
    <t xml:space="preserve">   6711 Prihodi iz nadležnog proračuna za financiranje rashoda poslovanja</t>
  </si>
  <si>
    <t xml:space="preserve">   6712 Prihodi iz nadležnog proračuna za fin. rashoda za nabavu nefinac. imovine</t>
  </si>
  <si>
    <t>SVEUKUPNO:</t>
  </si>
  <si>
    <t>RASHODI</t>
  </si>
  <si>
    <t xml:space="preserve"> 31 Rashodi za zaposlene</t>
  </si>
  <si>
    <t xml:space="preserve">  311 Plaće (Bruto)</t>
  </si>
  <si>
    <t xml:space="preserve">   3111 Plaće za redovan rad</t>
  </si>
  <si>
    <t xml:space="preserve">   3113 Plaće za prekovremeni rad</t>
  </si>
  <si>
    <t xml:space="preserve">   3114 Plaće za posebne uvjete rada</t>
  </si>
  <si>
    <t xml:space="preserve">  312 Ostali rashodi za zaposlene</t>
  </si>
  <si>
    <t xml:space="preserve">   3121 Ostali rashodi za zaposlene</t>
  </si>
  <si>
    <t xml:space="preserve">  313 Doprinosi na plaće</t>
  </si>
  <si>
    <t xml:space="preserve">   3132 Doprinosi za obvezno zdravstveno osiguranje</t>
  </si>
  <si>
    <t xml:space="preserve"> 32 Materijalni rashodi</t>
  </si>
  <si>
    <t xml:space="preserve">  321 Naknade troškova zaposlenima</t>
  </si>
  <si>
    <t xml:space="preserve">   3211 Službena putovanja</t>
  </si>
  <si>
    <t xml:space="preserve">   3212 Naknade za prijevoz, za rad na terenu i odvojeni život</t>
  </si>
  <si>
    <t xml:space="preserve">   3213 Stručno usavršavanje zaposlenika</t>
  </si>
  <si>
    <t xml:space="preserve">  322 Rashodi za materijal i energiju</t>
  </si>
  <si>
    <t xml:space="preserve">   3221 Uredski materijal i ostali materijalni rashodi</t>
  </si>
  <si>
    <t xml:space="preserve">   3223 Energija</t>
  </si>
  <si>
    <t xml:space="preserve">   3224 Materijal i dijelovi za tekuće i investicijsko održavanje</t>
  </si>
  <si>
    <t xml:space="preserve">   3225 Sitni inventar i autogume</t>
  </si>
  <si>
    <t xml:space="preserve">   3227 Službena, radna i zaštitna odjeća i obuća</t>
  </si>
  <si>
    <t xml:space="preserve">  323 Rashodi za usluge</t>
  </si>
  <si>
    <t xml:space="preserve">   3231 Usluge telefona, interneta, pošte i prijevoza</t>
  </si>
  <si>
    <t xml:space="preserve">   3232 Usluge tekućeg i investicijskog održavanja</t>
  </si>
  <si>
    <t xml:space="preserve">   3233 Usluge promidžbe i informiranja</t>
  </si>
  <si>
    <t xml:space="preserve">   3234 Komunalne usluge</t>
  </si>
  <si>
    <t xml:space="preserve">   3235 Zakupnine i najamnine</t>
  </si>
  <si>
    <t xml:space="preserve">   3236 Zdravstvene i veterinarske usluge</t>
  </si>
  <si>
    <t xml:space="preserve">   3237 Intelektualne i osobne usluge</t>
  </si>
  <si>
    <t xml:space="preserve">   3238 Računalne usluge</t>
  </si>
  <si>
    <t xml:space="preserve">   3239 Ostale usluge</t>
  </si>
  <si>
    <t xml:space="preserve">  324 Naknade troškova osobama izvan radnog odnosa</t>
  </si>
  <si>
    <t xml:space="preserve">   3241 Naknade troškova osobama izvan radnog odnosa</t>
  </si>
  <si>
    <t xml:space="preserve">  329 Ostali nespomenuti rashodi poslovanja</t>
  </si>
  <si>
    <t xml:space="preserve">   3292 Premije osiguranja</t>
  </si>
  <si>
    <t xml:space="preserve">   3293 Reprezentacija</t>
  </si>
  <si>
    <t xml:space="preserve">   3294 Članarine i norme</t>
  </si>
  <si>
    <t xml:space="preserve">   3295 Pristojbe i naknade</t>
  </si>
  <si>
    <t xml:space="preserve"> 34 Financijski rashodi</t>
  </si>
  <si>
    <t xml:space="preserve">  343 Ostali financijski rashodi</t>
  </si>
  <si>
    <t xml:space="preserve">   3431 Bankarske usluge i usluge platnog prometa</t>
  </si>
  <si>
    <t xml:space="preserve"> 38 Rashodi za donacije, kazne, naknade šteta i kapitalne pomoći</t>
  </si>
  <si>
    <t xml:space="preserve">  381 Tekuće donacije</t>
  </si>
  <si>
    <t xml:space="preserve">   3811 Tekuće donacije u novcu</t>
  </si>
  <si>
    <t xml:space="preserve"> 42 Rashodi za nabavu proizvedene dugotrajne imovine</t>
  </si>
  <si>
    <t xml:space="preserve">  422 Postrojenja i oprema</t>
  </si>
  <si>
    <t xml:space="preserve">   4221 Uredska oprema i namještaj</t>
  </si>
  <si>
    <t xml:space="preserve">   4223 Oprema za održavanje i zaštitu</t>
  </si>
  <si>
    <t xml:space="preserve">   4227 Uređaji, strojevi i oprema za ostale namjene</t>
  </si>
  <si>
    <t xml:space="preserve">  424 Knjige, umjetnička djela i ostale izložbene vrijednosti</t>
  </si>
  <si>
    <t xml:space="preserve">   4241 Knjige</t>
  </si>
  <si>
    <t xml:space="preserve">   4243 Muzejski izlošci i predmeti prirodnih rijetkosti</t>
  </si>
  <si>
    <t xml:space="preserve"> 45 Rashodi za dodatna ulaganja na nefinancijskoj imovini</t>
  </si>
  <si>
    <t xml:space="preserve">  451 Dodatna ulaganja na građevinskim objektima</t>
  </si>
  <si>
    <t xml:space="preserve">   4511 Dodatna ulaganja na građevinskim objektima</t>
  </si>
  <si>
    <t>IZVJEŠTAJ O PRIHODIMA I RASHODIMA PREMA IZVORIMA FINANCIRANJA</t>
  </si>
  <si>
    <t>1 OPĆI PRIHODI I PRIMICI</t>
  </si>
  <si>
    <t xml:space="preserve"> 11 Iz proračuna</t>
  </si>
  <si>
    <t>3 VLASTITI PRIHODI</t>
  </si>
  <si>
    <t xml:space="preserve"> 31 Vlastiti prihodi</t>
  </si>
  <si>
    <t>4 PRIHODI ZA POSEBNE NAMJENE</t>
  </si>
  <si>
    <t xml:space="preserve"> 43 Ostali prihodi</t>
  </si>
  <si>
    <t>5 POMOĆI</t>
  </si>
  <si>
    <t xml:space="preserve"> 51000 Programi Unije - raspoloživ predujam</t>
  </si>
  <si>
    <t xml:space="preserve"> 52 Pomoći grad. i župan</t>
  </si>
  <si>
    <t>6 DONACIJE</t>
  </si>
  <si>
    <t xml:space="preserve"> 61 Donacije</t>
  </si>
  <si>
    <t>IZVJEŠTAJ O RASHODIMA PREMA FUNKCIJSKOJ KLASIFIKACIJI</t>
  </si>
  <si>
    <t>08 Rekreacija, kultura i religija</t>
  </si>
  <si>
    <t xml:space="preserve"> 0820 FUNK.PODRUČJE</t>
  </si>
  <si>
    <t xml:space="preserve"> RAČUN FINANCIRANJA</t>
  </si>
  <si>
    <t>IZVJEŠTAJ RAČUNA FINANCIRANJA PREMA EKONOMSKOJ KLASIFIKACIJI</t>
  </si>
  <si>
    <t>PRIMICI</t>
  </si>
  <si>
    <t>IZDACI</t>
  </si>
  <si>
    <t>IZVJEŠTAJ RAČUNA FINANCIRANJA PREMA IZVORIMA FINANCIRANJA</t>
  </si>
  <si>
    <t>II. POSEBNI DIO</t>
  </si>
  <si>
    <t>IZVJEŠTAJ PO ORGANIZACIJSKOJ KLASIFIKACIJI</t>
  </si>
  <si>
    <t>RASHODI I IZDACI</t>
  </si>
  <si>
    <t>055 MINISTARSTVO KULTURE</t>
  </si>
  <si>
    <t xml:space="preserve"> 05540 MUZEJI I GALERIJE</t>
  </si>
  <si>
    <t>IZVJEŠTAJ PO PROGRAMSKOJ KLASIFIKACIJI</t>
  </si>
  <si>
    <t xml:space="preserve">            Rekapitulacija izvora financiranja</t>
  </si>
  <si>
    <t xml:space="preserve">            11 Iz proračuna</t>
  </si>
  <si>
    <t xml:space="preserve">1,742,880.00 </t>
  </si>
  <si>
    <t xml:space="preserve">            31 Vlastiti prihodi</t>
  </si>
  <si>
    <t xml:space="preserve">17,200.00 </t>
  </si>
  <si>
    <t xml:space="preserve">            43 Ostali prihodi</t>
  </si>
  <si>
    <t xml:space="preserve">5,000.00 </t>
  </si>
  <si>
    <t xml:space="preserve">            51000 Programi Unije - raspoloživ predujam</t>
  </si>
  <si>
    <t xml:space="preserve">55,560.83 </t>
  </si>
  <si>
    <t xml:space="preserve">            52 Pomoći grad. i župan</t>
  </si>
  <si>
    <t xml:space="preserve">5,500.00 </t>
  </si>
  <si>
    <t xml:space="preserve">            61 Donacije</t>
  </si>
  <si>
    <t xml:space="preserve">300.00 </t>
  </si>
  <si>
    <t xml:space="preserve">  3903 MUZEJSKA I VIZUALNA DJELATNOST</t>
  </si>
  <si>
    <t xml:space="preserve">   A780000 ADMINISTRACIJA I UPRAVLJANJE</t>
  </si>
  <si>
    <t xml:space="preserve">    11 Iz proračuna</t>
  </si>
  <si>
    <t xml:space="preserve">     31 Rashodi za zaposlene</t>
  </si>
  <si>
    <t xml:space="preserve">      3111 Plaće za redovan rad</t>
  </si>
  <si>
    <t xml:space="preserve">      3113 Plaće za prekovremeni rad</t>
  </si>
  <si>
    <t xml:space="preserve">      3114 Plaće za posebne uvjete rada</t>
  </si>
  <si>
    <t xml:space="preserve">      3121 Ostali rashodi za zaposlene</t>
  </si>
  <si>
    <t xml:space="preserve">      3132 Doprinosi za obvezno zdravstveno osiguranje</t>
  </si>
  <si>
    <t xml:space="preserve">     32 Materijalni rashodi</t>
  </si>
  <si>
    <t xml:space="preserve">      3211 Službena putovanja</t>
  </si>
  <si>
    <t xml:space="preserve">      3212 Naknade za prijevoz, za rad na terenu i odvojeni život</t>
  </si>
  <si>
    <t xml:space="preserve">      3213 Stručno usavršavanje zaposlenika</t>
  </si>
  <si>
    <t xml:space="preserve">      3221 Uredski materijal i ostali materijalni rashodi</t>
  </si>
  <si>
    <t xml:space="preserve">      3223 Energija</t>
  </si>
  <si>
    <t xml:space="preserve">      3224 Materijal i dijelovi za tekuće i investicijsko održavanje</t>
  </si>
  <si>
    <t xml:space="preserve">      3225 Sitni inventar i autogume</t>
  </si>
  <si>
    <t xml:space="preserve">      3227 Službena, radna i zaštitna odjeća i obuća</t>
  </si>
  <si>
    <t xml:space="preserve">      3231 Usluge telefona, interneta, pošte i prijevoza</t>
  </si>
  <si>
    <t xml:space="preserve">      3232 Usluge tekućeg i investicijskog održavanja</t>
  </si>
  <si>
    <t xml:space="preserve">      3234 Komunalne usluge</t>
  </si>
  <si>
    <t xml:space="preserve">      3235 Zakupnine i najamnine</t>
  </si>
  <si>
    <t xml:space="preserve">      3236 Zdravstvene i veterinarske usluge</t>
  </si>
  <si>
    <t xml:space="preserve">      3237 Intelektualne i osobne usluge</t>
  </si>
  <si>
    <t xml:space="preserve">      3238 Računalne usluge</t>
  </si>
  <si>
    <t xml:space="preserve">      3239 Ostale usluge</t>
  </si>
  <si>
    <t xml:space="preserve">      3292 Premije osiguranja</t>
  </si>
  <si>
    <t xml:space="preserve">      3293 Reprezentacija</t>
  </si>
  <si>
    <t xml:space="preserve">      3294 Članarine i norme</t>
  </si>
  <si>
    <t xml:space="preserve">      3295 Pristojbe i naknade</t>
  </si>
  <si>
    <t xml:space="preserve">     34 Financijski rashodi</t>
  </si>
  <si>
    <t xml:space="preserve">      3431 Bankarske usluge i usluge platnog prometa</t>
  </si>
  <si>
    <t xml:space="preserve">     42 Rashodi za nabavu proizvedene dugotrajne imovine</t>
  </si>
  <si>
    <t xml:space="preserve">      4223 Oprema za održavanje i zaštitu</t>
  </si>
  <si>
    <t xml:space="preserve">   A780001 PROGRAMI MUZEJSKO GALERIJSKE DJELATNOSTI</t>
  </si>
  <si>
    <t xml:space="preserve">      3233 Usluge promidžbe i informiranja</t>
  </si>
  <si>
    <t xml:space="preserve">      4221 Uredska oprema i namještaj</t>
  </si>
  <si>
    <t xml:space="preserve">      4227 Uređaji, strojevi i oprema za ostale namjene</t>
  </si>
  <si>
    <t xml:space="preserve">      4243 Muzejski izlošci i predmeti prirodnih rijetkosti</t>
  </si>
  <si>
    <t xml:space="preserve">     45 Rashodi za dodatna ulaganja na nefinancijskoj imovini</t>
  </si>
  <si>
    <t xml:space="preserve">      4511 Dodatna ulaganja na građevinskim objektima</t>
  </si>
  <si>
    <t xml:space="preserve">   A780002 ADMINISTRACIJA I UPRAVLJANJE (IZ EVIDENCIJSKIH PRIHODA)</t>
  </si>
  <si>
    <t xml:space="preserve">    31 Vlastiti prihodi</t>
  </si>
  <si>
    <t xml:space="preserve">      3241 Naknade troškova osobama izvan radnog odnosa</t>
  </si>
  <si>
    <t xml:space="preserve">      4241 Knjige</t>
  </si>
  <si>
    <t xml:space="preserve">    43 Ostali prihodi</t>
  </si>
  <si>
    <t xml:space="preserve">    51000 Programi Unije - raspoloživ predujam</t>
  </si>
  <si>
    <t xml:space="preserve">    52 Pomoći grad. i župan</t>
  </si>
  <si>
    <t xml:space="preserve">    61 Donacije</t>
  </si>
  <si>
    <t xml:space="preserve">     38 Rashodi za donacije, kazne, naknade šteta i kapitalne pomoći</t>
  </si>
  <si>
    <t xml:space="preserve">      3811 Tekuće donacije u novcu</t>
  </si>
  <si>
    <t xml:space="preserve">   6391 Tekući prijenosi između proračunskih korisnika istog proračuna</t>
  </si>
  <si>
    <t>639 Prijenosi između proračunskih korisnika istog proračuna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</si>
</sst>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3743705557422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2065187536243"/>
        <bgColor auto="1"/>
      </patternFill>
    </fill>
    <fill>
      <patternFill patternType="solid">
        <fgColor theme="5" tint="0.79992065187536243"/>
        <bgColor auto="1"/>
      </patternFill>
    </fill>
    <fill>
      <patternFill patternType="solid">
        <fgColor theme="6" tint="0.79992065187536243"/>
        <bgColor auto="1"/>
      </patternFill>
    </fill>
    <fill>
      <patternFill patternType="solid">
        <fgColor theme="7" tint="0.79992065187536243"/>
        <bgColor auto="1"/>
      </patternFill>
    </fill>
    <fill>
      <patternFill patternType="solid">
        <fgColor theme="8" tint="0.79992065187536243"/>
        <bgColor auto="1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right" vertical="center"/>
    </xf>
    <xf numFmtId="10" fontId="1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10" fontId="5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10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quotePrefix="1" applyFont="1"/>
    <xf numFmtId="0" fontId="13" fillId="3" borderId="2" xfId="0" applyFont="1" applyFill="1" applyBorder="1" applyAlignment="1">
      <alignment horizontal="left" vertical="center"/>
    </xf>
    <xf numFmtId="164" fontId="13" fillId="3" borderId="2" xfId="0" applyNumberFormat="1" applyFont="1" applyFill="1" applyBorder="1" applyAlignment="1">
      <alignment horizontal="right" vertical="center"/>
    </xf>
    <xf numFmtId="10" fontId="13" fillId="3" borderId="2" xfId="0" applyNumberFormat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left" vertical="center"/>
    </xf>
    <xf numFmtId="164" fontId="14" fillId="4" borderId="3" xfId="0" applyNumberFormat="1" applyFont="1" applyFill="1" applyBorder="1" applyAlignment="1">
      <alignment horizontal="right" vertical="center"/>
    </xf>
    <xf numFmtId="10" fontId="14" fillId="4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/>
    </xf>
    <xf numFmtId="164" fontId="9" fillId="5" borderId="3" xfId="0" applyNumberFormat="1" applyFont="1" applyFill="1" applyBorder="1" applyAlignment="1">
      <alignment horizontal="right" vertical="center"/>
    </xf>
    <xf numFmtId="10" fontId="9" fillId="5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164" fontId="11" fillId="0" borderId="3" xfId="0" applyNumberFormat="1" applyFont="1" applyBorder="1" applyAlignment="1">
      <alignment horizontal="right" vertical="center"/>
    </xf>
    <xf numFmtId="10" fontId="11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10" fontId="5" fillId="2" borderId="4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15" fillId="0" borderId="5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49" fontId="15" fillId="0" borderId="0" xfId="0" applyNumberFormat="1" applyFont="1" applyAlignment="1">
      <alignment horizontal="right" vertical="center"/>
    </xf>
    <xf numFmtId="10" fontId="15" fillId="0" borderId="0" xfId="0" applyNumberFormat="1" applyFont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164" fontId="8" fillId="6" borderId="3" xfId="0" applyNumberFormat="1" applyFont="1" applyFill="1" applyBorder="1" applyAlignment="1">
      <alignment horizontal="right" vertical="center"/>
    </xf>
    <xf numFmtId="10" fontId="8" fillId="6" borderId="3" xfId="0" applyNumberFormat="1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left" vertical="center"/>
    </xf>
    <xf numFmtId="164" fontId="16" fillId="7" borderId="3" xfId="0" applyNumberFormat="1" applyFont="1" applyFill="1" applyBorder="1" applyAlignment="1">
      <alignment horizontal="right" vertical="center"/>
    </xf>
    <xf numFmtId="10" fontId="16" fillId="7" borderId="3" xfId="0" applyNumberFormat="1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left" vertical="center"/>
    </xf>
    <xf numFmtId="164" fontId="11" fillId="8" borderId="3" xfId="0" applyNumberFormat="1" applyFont="1" applyFill="1" applyBorder="1" applyAlignment="1">
      <alignment horizontal="right" vertical="center"/>
    </xf>
    <xf numFmtId="10" fontId="11" fillId="8" borderId="3" xfId="0" applyNumberFormat="1" applyFont="1" applyFill="1" applyBorder="1" applyAlignment="1">
      <alignment horizontal="center" vertical="center"/>
    </xf>
    <xf numFmtId="164" fontId="14" fillId="9" borderId="3" xfId="0" applyNumberFormat="1" applyFont="1" applyFill="1" applyBorder="1" applyAlignment="1">
      <alignment horizontal="right" vertical="center"/>
    </xf>
    <xf numFmtId="164" fontId="17" fillId="0" borderId="3" xfId="0" applyNumberFormat="1" applyFont="1" applyBorder="1" applyAlignment="1">
      <alignment horizontal="right" vertical="center"/>
    </xf>
    <xf numFmtId="4" fontId="17" fillId="0" borderId="1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horizontal="right"/>
    </xf>
    <xf numFmtId="164" fontId="11" fillId="0" borderId="0" xfId="0" applyNumberFormat="1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zoomScaleNormal="100" workbookViewId="0">
      <pane ySplit="7" topLeftCell="A14" activePane="bottomLeft" state="frozen"/>
      <selection pane="bottomLeft" activeCell="C25" sqref="C25"/>
    </sheetView>
  </sheetViews>
  <sheetFormatPr defaultColWidth="9.140625" defaultRowHeight="15" x14ac:dyDescent="0.25"/>
  <cols>
    <col min="1" max="1" width="74" style="1" customWidth="1"/>
    <col min="2" max="4" width="19.7109375" style="1" customWidth="1"/>
    <col min="5" max="5" width="15" style="1" customWidth="1"/>
    <col min="6" max="6" width="16.85546875" style="1" customWidth="1"/>
  </cols>
  <sheetData>
    <row r="1" spans="1:6" s="2" customFormat="1" ht="20.100000000000001" customHeight="1" x14ac:dyDescent="0.2">
      <c r="A1" s="3" t="s">
        <v>0</v>
      </c>
      <c r="B1" s="4"/>
      <c r="C1" s="4"/>
      <c r="D1" s="4"/>
      <c r="E1" s="4"/>
      <c r="F1" s="4"/>
    </row>
    <row r="2" spans="1:6" s="5" customFormat="1" ht="30" customHeight="1" x14ac:dyDescent="0.25">
      <c r="A2" s="61" t="s">
        <v>1</v>
      </c>
      <c r="B2" s="61"/>
      <c r="C2" s="61"/>
      <c r="D2" s="61"/>
      <c r="E2" s="61"/>
      <c r="F2" s="61"/>
    </row>
    <row r="3" spans="1:6" s="5" customFormat="1" ht="30" customHeight="1" x14ac:dyDescent="0.25">
      <c r="A3" s="62" t="s">
        <v>2</v>
      </c>
      <c r="B3" s="62"/>
      <c r="C3" s="62"/>
      <c r="D3" s="62"/>
      <c r="E3" s="62"/>
      <c r="F3" s="62"/>
    </row>
    <row r="4" spans="1:6" s="6" customFormat="1" ht="24.95" customHeight="1" x14ac:dyDescent="0.3">
      <c r="A4" s="62" t="s">
        <v>3</v>
      </c>
      <c r="B4" s="62"/>
      <c r="C4" s="62"/>
      <c r="D4" s="62"/>
      <c r="E4" s="62"/>
      <c r="F4" s="62"/>
    </row>
    <row r="5" spans="1:6" s="7" customFormat="1" ht="24.95" customHeight="1" x14ac:dyDescent="0.25">
      <c r="A5" s="8" t="s">
        <v>4</v>
      </c>
      <c r="B5" s="9"/>
      <c r="C5" s="9"/>
      <c r="D5" s="9"/>
      <c r="E5" s="9"/>
      <c r="F5" s="9"/>
    </row>
    <row r="6" spans="1:6" ht="57.6" customHeight="1" x14ac:dyDescent="0.25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</row>
    <row r="7" spans="1:6" s="11" customFormat="1" ht="15.95" customHeight="1" x14ac:dyDescent="0.25">
      <c r="A7" s="12" t="s">
        <v>11</v>
      </c>
      <c r="B7" s="12">
        <f>COLUMN()</f>
        <v>2</v>
      </c>
      <c r="C7" s="12">
        <f>COLUMN()</f>
        <v>3</v>
      </c>
      <c r="D7" s="12">
        <f>COLUMN()</f>
        <v>4</v>
      </c>
      <c r="E7" s="12" t="str">
        <f>_xlfn.CONCAT(TEXT(COLUMN(),"@")," (",TEXT(D7,"@")," / ",TEXT(B7,"@"),")")</f>
        <v>5 (4 / 2)</v>
      </c>
      <c r="F7" s="12" t="str">
        <f>_xlfn.CONCAT(TEXT(COLUMN(),"@")," (",TEXT(D7,"@")," / ",TEXT(C7,"@"),")")</f>
        <v>6 (4 / 3)</v>
      </c>
    </row>
    <row r="8" spans="1:6" s="11" customFormat="1" ht="24.95" customHeight="1" x14ac:dyDescent="0.25">
      <c r="A8" s="13" t="s">
        <v>12</v>
      </c>
      <c r="B8" s="14">
        <v>688650.92</v>
      </c>
      <c r="C8" s="14">
        <v>1770880</v>
      </c>
      <c r="D8" s="14">
        <v>705786.51</v>
      </c>
      <c r="E8" s="15">
        <f t="shared" ref="E8:E14" si="0">IF(B8&lt;&gt;0,D8/B8,"-")</f>
        <v>1.0248828390441995</v>
      </c>
      <c r="F8" s="15">
        <f>IF(C8&lt;&gt;0,D8/C8,"-")</f>
        <v>0.39855129088362851</v>
      </c>
    </row>
    <row r="9" spans="1:6" s="11" customFormat="1" ht="24.95" customHeight="1" x14ac:dyDescent="0.25">
      <c r="A9" s="13" t="s">
        <v>13</v>
      </c>
      <c r="B9" s="14">
        <v>0</v>
      </c>
      <c r="C9" s="14">
        <v>0</v>
      </c>
      <c r="D9" s="14">
        <v>0</v>
      </c>
      <c r="E9" s="15" t="str">
        <f t="shared" si="0"/>
        <v>-</v>
      </c>
      <c r="F9" s="15" t="str">
        <f>IF(C9&lt;&gt;0,D9/C9,"-")</f>
        <v>-</v>
      </c>
    </row>
    <row r="10" spans="1:6" s="16" customFormat="1" ht="30" customHeight="1" x14ac:dyDescent="0.25">
      <c r="A10" s="17" t="s">
        <v>14</v>
      </c>
      <c r="B10" s="18">
        <f>B8+B9</f>
        <v>688650.92</v>
      </c>
      <c r="C10" s="18">
        <f>C8+C9</f>
        <v>1770880</v>
      </c>
      <c r="D10" s="18">
        <f>D8+D9</f>
        <v>705786.51</v>
      </c>
      <c r="E10" s="19">
        <f t="shared" si="0"/>
        <v>1.0248828390441995</v>
      </c>
      <c r="F10" s="19" t="str">
        <f>IF(C9&lt;&gt;0,D9/C9,"-")</f>
        <v>-</v>
      </c>
    </row>
    <row r="11" spans="1:6" s="11" customFormat="1" ht="24.95" customHeight="1" x14ac:dyDescent="0.25">
      <c r="A11" s="13" t="s">
        <v>15</v>
      </c>
      <c r="B11" s="58">
        <v>703646.52</v>
      </c>
      <c r="C11" s="14">
        <v>1567830.83</v>
      </c>
      <c r="D11" s="14">
        <v>678106.84</v>
      </c>
      <c r="E11" s="15">
        <f t="shared" si="0"/>
        <v>0.96370382106060859</v>
      </c>
      <c r="F11" s="15">
        <f>IF(C11&lt;&gt;0,D11/C11,"-")</f>
        <v>0.43251276032121394</v>
      </c>
    </row>
    <row r="12" spans="1:6" s="11" customFormat="1" ht="24.95" customHeight="1" x14ac:dyDescent="0.25">
      <c r="A12" s="13" t="s">
        <v>16</v>
      </c>
      <c r="B12" s="58">
        <v>41334.14</v>
      </c>
      <c r="C12" s="14">
        <v>258610</v>
      </c>
      <c r="D12" s="14">
        <v>22033.69</v>
      </c>
      <c r="E12" s="15">
        <f t="shared" si="0"/>
        <v>0.53306274184003821</v>
      </c>
      <c r="F12" s="15">
        <f>IF(C12&lt;&gt;0,D12/C12,"-")</f>
        <v>8.5200456285526457E-2</v>
      </c>
    </row>
    <row r="13" spans="1:6" ht="30" customHeight="1" x14ac:dyDescent="0.25">
      <c r="A13" s="17" t="s">
        <v>17</v>
      </c>
      <c r="B13" s="18">
        <f>B11+B12</f>
        <v>744980.66</v>
      </c>
      <c r="C13" s="18">
        <f>C11+C12</f>
        <v>1826440.83</v>
      </c>
      <c r="D13" s="18">
        <f>D11+D12</f>
        <v>700140.52999999991</v>
      </c>
      <c r="E13" s="19">
        <f t="shared" si="0"/>
        <v>0.93981034353294468</v>
      </c>
      <c r="F13" s="19">
        <f>IF(C13&lt;&gt;0,D13/C13,"-")</f>
        <v>0.38333600437524157</v>
      </c>
    </row>
    <row r="14" spans="1:6" ht="30" customHeight="1" x14ac:dyDescent="0.25">
      <c r="A14" s="17" t="s">
        <v>18</v>
      </c>
      <c r="B14" s="18">
        <f>B8+B9-B11-B12</f>
        <v>-56329.739999999976</v>
      </c>
      <c r="C14" s="18">
        <f>C8+C9-C11-C12</f>
        <v>-55560.830000000075</v>
      </c>
      <c r="D14" s="18">
        <f>D8+D9-D11-D12</f>
        <v>5645.9800000000432</v>
      </c>
      <c r="E14" s="19">
        <f t="shared" si="0"/>
        <v>-0.10023089046745193</v>
      </c>
      <c r="F14" s="19">
        <f>IF(C14&lt;&gt;0,D14/C14,"-")</f>
        <v>-0.10161799238780335</v>
      </c>
    </row>
    <row r="15" spans="1:6" x14ac:dyDescent="0.25">
      <c r="A15" s="20"/>
      <c r="B15" s="21"/>
      <c r="C15" s="21"/>
      <c r="D15" s="21"/>
      <c r="E15" s="22"/>
      <c r="F15" s="22"/>
    </row>
    <row r="16" spans="1:6" x14ac:dyDescent="0.25">
      <c r="A16" s="20"/>
      <c r="B16" s="21"/>
      <c r="C16" s="21"/>
      <c r="D16" s="21"/>
      <c r="E16" s="22"/>
      <c r="F16" s="22"/>
    </row>
    <row r="17" spans="1:6" s="7" customFormat="1" ht="21.75" customHeight="1" x14ac:dyDescent="0.2">
      <c r="A17" s="23" t="s">
        <v>19</v>
      </c>
      <c r="B17" s="9"/>
      <c r="C17" s="9"/>
      <c r="D17" s="9"/>
      <c r="E17" s="9"/>
      <c r="F17" s="9"/>
    </row>
    <row r="18" spans="1:6" ht="57.6" customHeight="1" x14ac:dyDescent="0.25">
      <c r="A18" s="10" t="s">
        <v>5</v>
      </c>
      <c r="B18" s="10" t="str">
        <f>B6</f>
        <v>Ostvarenje /
Izvršenje
01.-06.2025.</v>
      </c>
      <c r="C18" s="10" t="str">
        <f>C6</f>
        <v>Izvorni plan
2026.</v>
      </c>
      <c r="D18" s="10" t="str">
        <f>D6</f>
        <v>Ostvarenje /
Izvršenje
01.-06.2026.</v>
      </c>
      <c r="E18" s="10" t="str">
        <f>E6</f>
        <v>Indeks
izvršenja
01.-06.2025.</v>
      </c>
      <c r="F18" s="10" t="str">
        <f>F6</f>
        <v>Indeks
izvršenja
01.-06.2026.</v>
      </c>
    </row>
    <row r="19" spans="1:6" s="11" customFormat="1" ht="15.95" customHeight="1" x14ac:dyDescent="0.25">
      <c r="A19" s="12" t="s">
        <v>11</v>
      </c>
      <c r="B19" s="12">
        <f>COLUMN()</f>
        <v>2</v>
      </c>
      <c r="C19" s="12">
        <f>COLUMN()</f>
        <v>3</v>
      </c>
      <c r="D19" s="12">
        <f>COLUMN()</f>
        <v>4</v>
      </c>
      <c r="E19" s="12" t="str">
        <f>_xlfn.CONCAT(TEXT(COLUMN(),"@")," (",TEXT(D19,"@")," / ",TEXT(B19,"@"),")")</f>
        <v>5 (4 / 2)</v>
      </c>
      <c r="F19" s="12" t="str">
        <f>_xlfn.CONCAT(TEXT(COLUMN(),"@")," (",TEXT(D19,"@")," / ",TEXT(C19,"@"),")")</f>
        <v>6 (4 / 3)</v>
      </c>
    </row>
    <row r="20" spans="1:6" s="11" customFormat="1" ht="24.95" customHeight="1" x14ac:dyDescent="0.25">
      <c r="A20" s="13" t="s">
        <v>20</v>
      </c>
      <c r="B20" s="14">
        <v>0</v>
      </c>
      <c r="C20" s="14">
        <v>0</v>
      </c>
      <c r="D20" s="14">
        <v>0</v>
      </c>
      <c r="E20" s="15" t="str">
        <f t="shared" ref="E20:E26" si="1">IF(B20&lt;&gt;0,D20/B20,"-")</f>
        <v>-</v>
      </c>
      <c r="F20" s="15" t="str">
        <f t="shared" ref="F20:F26" si="2">IF(C20&lt;&gt;0,D20/C20,"-")</f>
        <v>-</v>
      </c>
    </row>
    <row r="21" spans="1:6" s="11" customFormat="1" ht="24.95" customHeight="1" x14ac:dyDescent="0.25">
      <c r="A21" s="13" t="s">
        <v>21</v>
      </c>
      <c r="B21" s="14">
        <v>0</v>
      </c>
      <c r="C21" s="14">
        <v>0</v>
      </c>
      <c r="D21" s="14">
        <v>0</v>
      </c>
      <c r="E21" s="15" t="str">
        <f t="shared" si="1"/>
        <v>-</v>
      </c>
      <c r="F21" s="15" t="str">
        <f t="shared" si="2"/>
        <v>-</v>
      </c>
    </row>
    <row r="22" spans="1:6" s="11" customFormat="1" ht="30" customHeight="1" x14ac:dyDescent="0.25">
      <c r="A22" s="17" t="s">
        <v>22</v>
      </c>
      <c r="B22" s="18">
        <f>B20-B21</f>
        <v>0</v>
      </c>
      <c r="C22" s="18">
        <f>C20-C21</f>
        <v>0</v>
      </c>
      <c r="D22" s="18">
        <f>D20-D21</f>
        <v>0</v>
      </c>
      <c r="E22" s="19" t="str">
        <f t="shared" si="1"/>
        <v>-</v>
      </c>
      <c r="F22" s="19" t="str">
        <f t="shared" si="2"/>
        <v>-</v>
      </c>
    </row>
    <row r="23" spans="1:6" s="11" customFormat="1" ht="24.95" customHeight="1" x14ac:dyDescent="0.25">
      <c r="A23" s="13" t="s">
        <v>23</v>
      </c>
      <c r="B23" s="58">
        <v>133258.60999999999</v>
      </c>
      <c r="C23" s="14">
        <v>89702.01</v>
      </c>
      <c r="D23" s="14">
        <v>0</v>
      </c>
      <c r="E23" s="15">
        <f t="shared" si="1"/>
        <v>0</v>
      </c>
      <c r="F23" s="15">
        <f t="shared" si="2"/>
        <v>0</v>
      </c>
    </row>
    <row r="24" spans="1:6" s="11" customFormat="1" ht="24.95" customHeight="1" x14ac:dyDescent="0.25">
      <c r="A24" s="13" t="s">
        <v>24</v>
      </c>
      <c r="B24" s="14">
        <v>0</v>
      </c>
      <c r="C24" s="14">
        <v>34141.18</v>
      </c>
      <c r="D24" s="14">
        <v>0</v>
      </c>
      <c r="E24" s="15" t="str">
        <f t="shared" si="1"/>
        <v>-</v>
      </c>
      <c r="F24" s="15">
        <f t="shared" si="2"/>
        <v>0</v>
      </c>
    </row>
    <row r="25" spans="1:6" ht="30" customHeight="1" x14ac:dyDescent="0.25">
      <c r="A25" s="17" t="s">
        <v>25</v>
      </c>
      <c r="B25" s="18">
        <f>B20-B21+B23-B24</f>
        <v>133258.60999999999</v>
      </c>
      <c r="C25" s="18">
        <f>C20-C21+C23-C24</f>
        <v>55560.829999999994</v>
      </c>
      <c r="D25" s="18">
        <f>D20-D21+D23-D24</f>
        <v>0</v>
      </c>
      <c r="E25" s="19">
        <f t="shared" si="1"/>
        <v>0</v>
      </c>
      <c r="F25" s="19">
        <f t="shared" si="2"/>
        <v>0</v>
      </c>
    </row>
    <row r="26" spans="1:6" ht="30" customHeight="1" x14ac:dyDescent="0.25">
      <c r="A26" s="17" t="s">
        <v>26</v>
      </c>
      <c r="B26" s="18">
        <f>B14+B25</f>
        <v>76928.87000000001</v>
      </c>
      <c r="C26" s="18">
        <f>C14+C25</f>
        <v>-8.0035533756017685E-11</v>
      </c>
      <c r="D26" s="18">
        <f>D14+D25</f>
        <v>5645.9800000000432</v>
      </c>
      <c r="E26" s="19">
        <f t="shared" si="1"/>
        <v>7.3392212832452147E-2</v>
      </c>
      <c r="F26" s="19">
        <f t="shared" si="2"/>
        <v>-70543416593077.141</v>
      </c>
    </row>
    <row r="27" spans="1:6" x14ac:dyDescent="0.25">
      <c r="A27" s="11"/>
      <c r="B27" s="11"/>
      <c r="C27" s="11"/>
      <c r="D27" s="11"/>
      <c r="E27" s="11"/>
      <c r="F27" s="11"/>
    </row>
    <row r="28" spans="1:6" x14ac:dyDescent="0.25">
      <c r="A28" s="11"/>
      <c r="B28" s="11"/>
      <c r="C28" s="11"/>
      <c r="D28" s="11"/>
      <c r="E28" s="11"/>
      <c r="F28" s="11"/>
    </row>
    <row r="29" spans="1:6" x14ac:dyDescent="0.25">
      <c r="C29" s="24"/>
    </row>
  </sheetData>
  <mergeCells count="3">
    <mergeCell ref="A2:F2"/>
    <mergeCell ref="A4:F4"/>
    <mergeCell ref="A3:F3"/>
  </mergeCells>
  <pageMargins left="0.39370078740157499" right="0.39370078740157499" top="0.39370078740157499" bottom="0.39370078740157499" header="0.23622047244094499" footer="0.23622047244094499"/>
  <pageSetup paperSize="9" scale="10" fitToHeight="0" orientation="portrait" r:id="rId1"/>
  <headerFoot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9"/>
  <sheetViews>
    <sheetView zoomScaleNormal="100" workbookViewId="0">
      <pane ySplit="6" topLeftCell="A7" activePane="bottomLeft" state="frozen"/>
      <selection pane="bottomLeft" activeCell="C94" sqref="C94"/>
    </sheetView>
  </sheetViews>
  <sheetFormatPr defaultColWidth="9.140625" defaultRowHeight="15" x14ac:dyDescent="0.25"/>
  <cols>
    <col min="1" max="1" width="73.7109375" style="1" customWidth="1"/>
    <col min="2" max="2" width="29.7109375" style="1" customWidth="1"/>
    <col min="3" max="4" width="19.7109375" style="1" customWidth="1"/>
    <col min="5" max="5" width="15.7109375" style="1" customWidth="1"/>
    <col min="6" max="6" width="12.7109375" style="1" customWidth="1"/>
  </cols>
  <sheetData>
    <row r="1" spans="1:6" s="5" customFormat="1" ht="30" customHeight="1" x14ac:dyDescent="0.25">
      <c r="A1" s="62" t="s">
        <v>2</v>
      </c>
      <c r="B1" s="62"/>
      <c r="C1" s="62"/>
      <c r="D1" s="62"/>
      <c r="E1" s="62"/>
      <c r="F1" s="62"/>
    </row>
    <row r="2" spans="1:6" s="5" customFormat="1" ht="30" customHeight="1" x14ac:dyDescent="0.25">
      <c r="A2" s="62" t="s">
        <v>27</v>
      </c>
      <c r="B2" s="62"/>
      <c r="C2" s="62"/>
      <c r="D2" s="62"/>
      <c r="E2" s="62"/>
      <c r="F2" s="62"/>
    </row>
    <row r="3" spans="1:6" s="6" customFormat="1" ht="24.95" customHeight="1" x14ac:dyDescent="0.3">
      <c r="A3" s="62" t="s">
        <v>28</v>
      </c>
      <c r="B3" s="62"/>
      <c r="C3" s="62"/>
      <c r="D3" s="62"/>
      <c r="E3" s="62"/>
      <c r="F3" s="62"/>
    </row>
    <row r="4" spans="1:6" s="7" customFormat="1" ht="24.95" customHeight="1" x14ac:dyDescent="0.25">
      <c r="A4" s="8" t="s">
        <v>29</v>
      </c>
      <c r="B4" s="9"/>
      <c r="C4" s="9"/>
      <c r="D4" s="9"/>
      <c r="E4" s="9"/>
      <c r="F4" s="9"/>
    </row>
    <row r="5" spans="1:6" ht="57.6" customHeight="1" x14ac:dyDescent="0.25">
      <c r="A5" s="10" t="s">
        <v>30</v>
      </c>
      <c r="B5" s="10" t="s">
        <v>31</v>
      </c>
      <c r="C5" s="10" t="s">
        <v>7</v>
      </c>
      <c r="D5" s="10" t="s">
        <v>32</v>
      </c>
      <c r="E5" s="10" t="s">
        <v>33</v>
      </c>
      <c r="F5" s="10" t="s">
        <v>34</v>
      </c>
    </row>
    <row r="6" spans="1:6" s="11" customFormat="1" ht="15.95" customHeight="1" x14ac:dyDescent="0.25">
      <c r="A6" s="12" t="s">
        <v>11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x14ac:dyDescent="0.25">
      <c r="A7" s="25" t="s">
        <v>12</v>
      </c>
      <c r="B7" s="26">
        <f>SUBTOTAL(9,B10:B31)</f>
        <v>688650.92</v>
      </c>
      <c r="C7" s="26">
        <v>1770880</v>
      </c>
      <c r="D7" s="26">
        <f>SUBTOTAL(9,D10:D31)</f>
        <v>711386.51000000013</v>
      </c>
      <c r="E7" s="27">
        <f t="shared" ref="E7:E32" si="0">IF(B7&lt;&gt;0,D7/B7,"-")</f>
        <v>1.033014680355034</v>
      </c>
      <c r="F7" s="27">
        <f t="shared" ref="F7:F32" si="1">IF(C7&lt;&gt;0,D7/C7,"-")</f>
        <v>0.40171356048970008</v>
      </c>
    </row>
    <row r="8" spans="1:6" x14ac:dyDescent="0.25">
      <c r="A8" s="28" t="s">
        <v>35</v>
      </c>
      <c r="B8" s="29">
        <f>SUBTOTAL(9,B10:B10)</f>
        <v>0</v>
      </c>
      <c r="C8" s="29">
        <v>0</v>
      </c>
      <c r="D8" s="29">
        <f>SUBTOTAL(9,D10:D10)</f>
        <v>0</v>
      </c>
      <c r="E8" s="30" t="str">
        <f t="shared" si="0"/>
        <v>-</v>
      </c>
      <c r="F8" s="30" t="str">
        <f t="shared" si="1"/>
        <v>-</v>
      </c>
    </row>
    <row r="9" spans="1:6" x14ac:dyDescent="0.25">
      <c r="A9" s="31" t="s">
        <v>36</v>
      </c>
      <c r="B9" s="32">
        <f>SUBTOTAL(9,B10:B10)</f>
        <v>0</v>
      </c>
      <c r="C9" s="32"/>
      <c r="D9" s="32">
        <f>SUBTOTAL(9,D10:D10)</f>
        <v>0</v>
      </c>
      <c r="E9" s="33" t="str">
        <f t="shared" si="0"/>
        <v>-</v>
      </c>
      <c r="F9" s="33" t="str">
        <f t="shared" si="1"/>
        <v>-</v>
      </c>
    </row>
    <row r="10" spans="1:6" x14ac:dyDescent="0.25">
      <c r="A10" s="34" t="s">
        <v>37</v>
      </c>
      <c r="B10" s="35">
        <v>0</v>
      </c>
      <c r="C10" s="35"/>
      <c r="D10" s="35">
        <v>0</v>
      </c>
      <c r="E10" s="36" t="str">
        <f t="shared" si="0"/>
        <v>-</v>
      </c>
      <c r="F10" s="36" t="str">
        <f t="shared" si="1"/>
        <v>-</v>
      </c>
    </row>
    <row r="11" spans="1:6" x14ac:dyDescent="0.25">
      <c r="A11" s="28" t="s">
        <v>38</v>
      </c>
      <c r="B11" s="29">
        <f>SUBTOTAL(9,B13:B13)</f>
        <v>4030</v>
      </c>
      <c r="C11" s="29">
        <v>5500</v>
      </c>
      <c r="D11" s="29">
        <f>SUBTOTAL(9,D13:D13)</f>
        <v>5600</v>
      </c>
      <c r="E11" s="30">
        <f t="shared" si="0"/>
        <v>1.3895781637717122</v>
      </c>
      <c r="F11" s="30">
        <f t="shared" si="1"/>
        <v>1.0181818181818181</v>
      </c>
    </row>
    <row r="12" spans="1:6" x14ac:dyDescent="0.25">
      <c r="A12" s="31" t="s">
        <v>39</v>
      </c>
      <c r="B12" s="32">
        <f>SUBTOTAL(9,B13:B13)</f>
        <v>4030</v>
      </c>
      <c r="C12" s="32">
        <f>SUBTOTAL(9,C13:C13)</f>
        <v>5500</v>
      </c>
      <c r="D12" s="32">
        <f>SUBTOTAL(9,D13:D13)</f>
        <v>5600</v>
      </c>
      <c r="E12" s="33">
        <f t="shared" si="0"/>
        <v>1.3895781637717122</v>
      </c>
      <c r="F12" s="33">
        <f t="shared" si="1"/>
        <v>1.0181818181818181</v>
      </c>
    </row>
    <row r="13" spans="1:6" x14ac:dyDescent="0.25">
      <c r="A13" s="34" t="s">
        <v>40</v>
      </c>
      <c r="B13" s="35">
        <v>4030</v>
      </c>
      <c r="C13" s="35">
        <v>5500</v>
      </c>
      <c r="D13" s="35">
        <v>5600</v>
      </c>
      <c r="E13" s="36">
        <f t="shared" si="0"/>
        <v>1.3895781637717122</v>
      </c>
      <c r="F13" s="36">
        <f t="shared" si="1"/>
        <v>1.0181818181818181</v>
      </c>
    </row>
    <row r="14" spans="1:6" x14ac:dyDescent="0.25">
      <c r="A14" s="31" t="s">
        <v>204</v>
      </c>
      <c r="B14" s="32">
        <f>SUBTOTAL(9,B15:B15)</f>
        <v>359.82</v>
      </c>
      <c r="C14" s="32">
        <f>SUBTOTAL(9,C15:C15)</f>
        <v>0</v>
      </c>
      <c r="D14" s="32">
        <f>SUBTOTAL(9,D15:D15)</f>
        <v>5600</v>
      </c>
      <c r="E14" s="33">
        <f t="shared" ref="E14:E15" si="2">IF(B14&lt;&gt;0,D14/B14,"-")</f>
        <v>15.56333722416764</v>
      </c>
      <c r="F14" s="33" t="str">
        <f t="shared" ref="F14:F15" si="3">IF(C14&lt;&gt;0,D14/C14,"-")</f>
        <v>-</v>
      </c>
    </row>
    <row r="15" spans="1:6" x14ac:dyDescent="0.25">
      <c r="A15" s="34" t="s">
        <v>203</v>
      </c>
      <c r="B15" s="35">
        <v>359.82</v>
      </c>
      <c r="C15" s="35">
        <v>0</v>
      </c>
      <c r="D15" s="35">
        <v>5600</v>
      </c>
      <c r="E15" s="36">
        <f t="shared" si="2"/>
        <v>15.56333722416764</v>
      </c>
      <c r="F15" s="36" t="str">
        <f t="shared" si="3"/>
        <v>-</v>
      </c>
    </row>
    <row r="16" spans="1:6" x14ac:dyDescent="0.25">
      <c r="A16" s="28" t="s">
        <v>41</v>
      </c>
      <c r="B16" s="29">
        <f>SUBTOTAL(9,B18:B18)</f>
        <v>5.86</v>
      </c>
      <c r="C16" s="29">
        <v>200</v>
      </c>
      <c r="D16" s="29">
        <f>SUBTOTAL(9,D18:D18)</f>
        <v>3.74</v>
      </c>
      <c r="E16" s="30">
        <f t="shared" si="0"/>
        <v>0.63822525597269619</v>
      </c>
      <c r="F16" s="30">
        <f t="shared" si="1"/>
        <v>1.8700000000000001E-2</v>
      </c>
    </row>
    <row r="17" spans="1:6" x14ac:dyDescent="0.25">
      <c r="A17" s="31" t="s">
        <v>42</v>
      </c>
      <c r="B17" s="32">
        <f>SUBTOTAL(9,B18:B18)</f>
        <v>5.86</v>
      </c>
      <c r="C17" s="32">
        <f>SUBTOTAL(9,C18:C18)</f>
        <v>200</v>
      </c>
      <c r="D17" s="32">
        <f>SUBTOTAL(9,D18:D18)</f>
        <v>3.74</v>
      </c>
      <c r="E17" s="33">
        <f t="shared" si="0"/>
        <v>0.63822525597269619</v>
      </c>
      <c r="F17" s="33">
        <f t="shared" si="1"/>
        <v>1.8700000000000001E-2</v>
      </c>
    </row>
    <row r="18" spans="1:6" x14ac:dyDescent="0.25">
      <c r="A18" s="34" t="s">
        <v>43</v>
      </c>
      <c r="B18" s="35">
        <v>5.86</v>
      </c>
      <c r="C18" s="35">
        <v>200</v>
      </c>
      <c r="D18" s="35">
        <v>3.74</v>
      </c>
      <c r="E18" s="36">
        <f t="shared" si="0"/>
        <v>0.63822525597269619</v>
      </c>
      <c r="F18" s="36">
        <f t="shared" si="1"/>
        <v>1.8700000000000001E-2</v>
      </c>
    </row>
    <row r="19" spans="1:6" x14ac:dyDescent="0.25">
      <c r="A19" s="28" t="s">
        <v>44</v>
      </c>
      <c r="B19" s="29">
        <f>SUBTOTAL(9,B21:B21)</f>
        <v>11942.43</v>
      </c>
      <c r="C19" s="29">
        <v>5000</v>
      </c>
      <c r="D19" s="29">
        <f>SUBTOTAL(9,D21:D21)</f>
        <v>1809</v>
      </c>
      <c r="E19" s="30">
        <f t="shared" si="0"/>
        <v>0.15147670951389289</v>
      </c>
      <c r="F19" s="30">
        <f t="shared" si="1"/>
        <v>0.36180000000000001</v>
      </c>
    </row>
    <row r="20" spans="1:6" x14ac:dyDescent="0.25">
      <c r="A20" s="31" t="s">
        <v>45</v>
      </c>
      <c r="B20" s="32">
        <f>SUBTOTAL(9,B21:B21)</f>
        <v>11942.43</v>
      </c>
      <c r="C20" s="32">
        <f>SUBTOTAL(9,C21:C21)</f>
        <v>5000</v>
      </c>
      <c r="D20" s="32">
        <f>SUBTOTAL(9,D21:D21)</f>
        <v>1809</v>
      </c>
      <c r="E20" s="33">
        <f t="shared" si="0"/>
        <v>0.15147670951389289</v>
      </c>
      <c r="F20" s="33">
        <f t="shared" si="1"/>
        <v>0.36180000000000001</v>
      </c>
    </row>
    <row r="21" spans="1:6" x14ac:dyDescent="0.25">
      <c r="A21" s="34" t="s">
        <v>46</v>
      </c>
      <c r="B21" s="35">
        <v>11942.43</v>
      </c>
      <c r="C21" s="35">
        <v>5000</v>
      </c>
      <c r="D21" s="35">
        <v>1809</v>
      </c>
      <c r="E21" s="36">
        <f t="shared" si="0"/>
        <v>0.15147670951389289</v>
      </c>
      <c r="F21" s="36">
        <f t="shared" si="1"/>
        <v>0.36180000000000001</v>
      </c>
    </row>
    <row r="22" spans="1:6" x14ac:dyDescent="0.25">
      <c r="A22" s="28" t="s">
        <v>47</v>
      </c>
      <c r="B22" s="29">
        <f>SUBTOTAL(9,B24:B27)</f>
        <v>5229.3100000000004</v>
      </c>
      <c r="C22" s="29">
        <v>17300</v>
      </c>
      <c r="D22" s="29">
        <f>SUBTOTAL(9,D24:D27)</f>
        <v>11230.42</v>
      </c>
      <c r="E22" s="30">
        <f t="shared" si="0"/>
        <v>2.1475911735965165</v>
      </c>
      <c r="F22" s="30">
        <f t="shared" si="1"/>
        <v>0.64915722543352605</v>
      </c>
    </row>
    <row r="23" spans="1:6" x14ac:dyDescent="0.25">
      <c r="A23" s="31" t="s">
        <v>48</v>
      </c>
      <c r="B23" s="32">
        <f>SUBTOTAL(9,B24:B25)</f>
        <v>4975.7700000000004</v>
      </c>
      <c r="C23" s="32">
        <f>SUBTOTAL(9,C24:C25)</f>
        <v>17000</v>
      </c>
      <c r="D23" s="32">
        <f>SUBTOTAL(9,D24:D25)</f>
        <v>11146.4</v>
      </c>
      <c r="E23" s="33">
        <f t="shared" si="0"/>
        <v>2.2401356975905236</v>
      </c>
      <c r="F23" s="33">
        <f t="shared" si="1"/>
        <v>0.65567058823529412</v>
      </c>
    </row>
    <row r="24" spans="1:6" x14ac:dyDescent="0.25">
      <c r="A24" s="34" t="s">
        <v>49</v>
      </c>
      <c r="B24" s="35">
        <v>1986.17</v>
      </c>
      <c r="C24" s="35">
        <v>4000</v>
      </c>
      <c r="D24" s="35">
        <v>1681.64</v>
      </c>
      <c r="E24" s="36">
        <f t="shared" si="0"/>
        <v>0.84667475593730646</v>
      </c>
      <c r="F24" s="36">
        <f t="shared" si="1"/>
        <v>0.42041000000000001</v>
      </c>
    </row>
    <row r="25" spans="1:6" x14ac:dyDescent="0.25">
      <c r="A25" s="34" t="s">
        <v>50</v>
      </c>
      <c r="B25" s="35">
        <v>2989.6</v>
      </c>
      <c r="C25" s="35">
        <v>13000</v>
      </c>
      <c r="D25" s="35">
        <v>9464.76</v>
      </c>
      <c r="E25" s="36">
        <f t="shared" si="0"/>
        <v>3.165895103023816</v>
      </c>
      <c r="F25" s="36">
        <f t="shared" si="1"/>
        <v>0.72805846153846154</v>
      </c>
    </row>
    <row r="26" spans="1:6" x14ac:dyDescent="0.25">
      <c r="A26" s="31" t="s">
        <v>51</v>
      </c>
      <c r="B26" s="32">
        <f>SUBTOTAL(9,B27:B27)</f>
        <v>253.54</v>
      </c>
      <c r="C26" s="32">
        <f>SUBTOTAL(9,C27:C27)</f>
        <v>300</v>
      </c>
      <c r="D26" s="32">
        <f>SUBTOTAL(9,D27:D27)</f>
        <v>84.02</v>
      </c>
      <c r="E26" s="33">
        <f t="shared" si="0"/>
        <v>0.33138755225999844</v>
      </c>
      <c r="F26" s="33">
        <f t="shared" si="1"/>
        <v>0.28006666666666663</v>
      </c>
    </row>
    <row r="27" spans="1:6" x14ac:dyDescent="0.25">
      <c r="A27" s="34" t="s">
        <v>52</v>
      </c>
      <c r="B27" s="35">
        <v>253.54</v>
      </c>
      <c r="C27" s="35">
        <v>300</v>
      </c>
      <c r="D27" s="35">
        <v>84.02</v>
      </c>
      <c r="E27" s="36">
        <f t="shared" si="0"/>
        <v>0.33138755225999844</v>
      </c>
      <c r="F27" s="36">
        <f t="shared" si="1"/>
        <v>0.28006666666666663</v>
      </c>
    </row>
    <row r="28" spans="1:6" x14ac:dyDescent="0.25">
      <c r="A28" s="28" t="s">
        <v>53</v>
      </c>
      <c r="B28" s="29">
        <f>SUBTOTAL(9,B30:B31)</f>
        <v>667083.5</v>
      </c>
      <c r="C28" s="29">
        <v>1742880</v>
      </c>
      <c r="D28" s="29">
        <f>SUBTOTAL(9,D30:D31)</f>
        <v>687143.35000000009</v>
      </c>
      <c r="E28" s="30">
        <f t="shared" si="0"/>
        <v>1.0300709731240543</v>
      </c>
      <c r="F28" s="30">
        <f t="shared" si="1"/>
        <v>0.3942574072799046</v>
      </c>
    </row>
    <row r="29" spans="1:6" x14ac:dyDescent="0.25">
      <c r="A29" s="31" t="s">
        <v>54</v>
      </c>
      <c r="B29" s="32">
        <f>SUBTOTAL(9,B30:B31)</f>
        <v>667083.5</v>
      </c>
      <c r="C29" s="32">
        <f>SUBTOTAL(9,C30:C31)</f>
        <v>1742880</v>
      </c>
      <c r="D29" s="32">
        <f>SUBTOTAL(9,D30:D31)</f>
        <v>687143.35000000009</v>
      </c>
      <c r="E29" s="33">
        <f t="shared" si="0"/>
        <v>1.0300709731240543</v>
      </c>
      <c r="F29" s="33">
        <f t="shared" si="1"/>
        <v>0.3942574072799046</v>
      </c>
    </row>
    <row r="30" spans="1:6" x14ac:dyDescent="0.25">
      <c r="A30" s="34" t="s">
        <v>55</v>
      </c>
      <c r="B30" s="35">
        <v>629637.30000000005</v>
      </c>
      <c r="C30" s="35">
        <v>1487470</v>
      </c>
      <c r="D30" s="35">
        <v>666225.46000000008</v>
      </c>
      <c r="E30" s="36">
        <f t="shared" si="0"/>
        <v>1.0581098991435229</v>
      </c>
      <c r="F30" s="36">
        <f t="shared" si="1"/>
        <v>0.44789169529469508</v>
      </c>
    </row>
    <row r="31" spans="1:6" x14ac:dyDescent="0.25">
      <c r="A31" s="34" t="s">
        <v>56</v>
      </c>
      <c r="B31" s="35">
        <v>37446.199999999997</v>
      </c>
      <c r="C31" s="35">
        <v>255410</v>
      </c>
      <c r="D31" s="35">
        <v>20917.89</v>
      </c>
      <c r="E31" s="36">
        <f t="shared" si="0"/>
        <v>0.55861182176028545</v>
      </c>
      <c r="F31" s="36">
        <f t="shared" si="1"/>
        <v>8.1899260013311923E-2</v>
      </c>
    </row>
    <row r="32" spans="1:6" ht="20.100000000000001" customHeight="1" x14ac:dyDescent="0.25">
      <c r="A32" s="37" t="s">
        <v>57</v>
      </c>
      <c r="B32" s="38">
        <f>IFERROR(SUBTOTAL(9,B10:B31),0)</f>
        <v>688650.92</v>
      </c>
      <c r="C32" s="38">
        <v>1770880</v>
      </c>
      <c r="D32" s="38">
        <f>IFERROR(SUBTOTAL(9,D10:D31),0)</f>
        <v>711386.51000000013</v>
      </c>
      <c r="E32" s="39">
        <f t="shared" si="0"/>
        <v>1.033014680355034</v>
      </c>
      <c r="F32" s="39">
        <f t="shared" si="1"/>
        <v>0.40171356048970008</v>
      </c>
    </row>
    <row r="33" spans="1:6" x14ac:dyDescent="0.25">
      <c r="A33" s="11"/>
      <c r="B33" s="11"/>
      <c r="C33" s="11"/>
      <c r="D33" s="11"/>
      <c r="E33" s="11"/>
      <c r="F33" s="11"/>
    </row>
    <row r="34" spans="1:6" x14ac:dyDescent="0.25">
      <c r="A34" s="11"/>
      <c r="B34" s="11"/>
      <c r="C34" s="11"/>
      <c r="D34" s="11"/>
      <c r="E34" s="11"/>
      <c r="F34" s="11"/>
    </row>
    <row r="35" spans="1:6" s="7" customFormat="1" ht="24.95" customHeight="1" x14ac:dyDescent="0.25">
      <c r="A35" s="8" t="s">
        <v>58</v>
      </c>
      <c r="B35" s="9"/>
      <c r="C35" s="9"/>
      <c r="D35" s="9"/>
      <c r="E35" s="9"/>
      <c r="F35" s="9"/>
    </row>
    <row r="36" spans="1:6" ht="57.6" customHeight="1" x14ac:dyDescent="0.25">
      <c r="A36" s="40" t="s">
        <v>30</v>
      </c>
      <c r="B36" s="10" t="s">
        <v>31</v>
      </c>
      <c r="C36" s="10" t="s">
        <v>7</v>
      </c>
      <c r="D36" s="10" t="s">
        <v>32</v>
      </c>
      <c r="E36" s="10" t="s">
        <v>33</v>
      </c>
      <c r="F36" s="10" t="s">
        <v>34</v>
      </c>
    </row>
    <row r="37" spans="1:6" s="11" customFormat="1" ht="15.95" customHeight="1" x14ac:dyDescent="0.25">
      <c r="A37" s="12" t="s">
        <v>11</v>
      </c>
      <c r="B37" s="12">
        <f>COLUMN()</f>
        <v>2</v>
      </c>
      <c r="C37" s="12">
        <v>3</v>
      </c>
      <c r="D37" s="12">
        <f>COLUMN()</f>
        <v>4</v>
      </c>
      <c r="E37" s="12" t="str">
        <f>_xlfn.CONCAT(TEXT(COLUMN(),"@")," (",TEXT(D37,"@")," / ",TEXT(B37,"@"),")")</f>
        <v>5 (4 / 2)</v>
      </c>
      <c r="F37" s="12" t="str">
        <f>_xlfn.CONCAT(TEXT(COLUMN(),"@")," (",TEXT(D37,"@")," / ",TEXT(C37,"@"),")")</f>
        <v>6 (4 / 3)</v>
      </c>
    </row>
    <row r="38" spans="1:6" x14ac:dyDescent="0.25">
      <c r="A38" s="25" t="s">
        <v>15</v>
      </c>
      <c r="B38" s="26">
        <f>SUBTOTAL(9,B41:B81)</f>
        <v>662312.38</v>
      </c>
      <c r="C38" s="26">
        <f>SUBTOTAL(9,C41:C81)</f>
        <v>1567830.83</v>
      </c>
      <c r="D38" s="26">
        <f>SUBTOTAL(9,D41:D81)</f>
        <v>678106.84</v>
      </c>
      <c r="E38" s="27">
        <f t="shared" ref="E38:E69" si="4">IF(B38&lt;&gt;0,D38/B38,"-")</f>
        <v>1.0238474479368782</v>
      </c>
      <c r="F38" s="27">
        <f t="shared" ref="F38:F69" si="5">IF(C38&lt;&gt;0,D38/C38,"-")</f>
        <v>0.43251276032121394</v>
      </c>
    </row>
    <row r="39" spans="1:6" x14ac:dyDescent="0.25">
      <c r="A39" s="28" t="s">
        <v>59</v>
      </c>
      <c r="B39" s="29">
        <f>SUBTOTAL(9,B41:B47)</f>
        <v>506449.51999999996</v>
      </c>
      <c r="C39" s="29">
        <f>SUBTOTAL(9,C41:C47)</f>
        <v>1110000</v>
      </c>
      <c r="D39" s="29">
        <f>SUBTOTAL(9,D41:D47)</f>
        <v>551011.46000000008</v>
      </c>
      <c r="E39" s="30">
        <f t="shared" si="4"/>
        <v>1.0879889075618043</v>
      </c>
      <c r="F39" s="30">
        <f t="shared" si="5"/>
        <v>0.49640672072072078</v>
      </c>
    </row>
    <row r="40" spans="1:6" x14ac:dyDescent="0.25">
      <c r="A40" s="31" t="s">
        <v>60</v>
      </c>
      <c r="B40" s="32">
        <f>SUBTOTAL(9,B41:B43)</f>
        <v>434621.92</v>
      </c>
      <c r="C40" s="32">
        <f>SUBTOTAL(9,C41:C43)</f>
        <v>922000</v>
      </c>
      <c r="D40" s="32">
        <f>SUBTOTAL(9,D41:D43)</f>
        <v>455289.52</v>
      </c>
      <c r="E40" s="33">
        <f t="shared" si="4"/>
        <v>1.047553054848223</v>
      </c>
      <c r="F40" s="33">
        <f t="shared" si="5"/>
        <v>0.49380642082429504</v>
      </c>
    </row>
    <row r="41" spans="1:6" x14ac:dyDescent="0.25">
      <c r="A41" s="34" t="s">
        <v>61</v>
      </c>
      <c r="B41" s="35">
        <v>434621.92</v>
      </c>
      <c r="C41" s="35">
        <v>910000</v>
      </c>
      <c r="D41" s="35">
        <v>455289.52</v>
      </c>
      <c r="E41" s="36">
        <f t="shared" si="4"/>
        <v>1.047553054848223</v>
      </c>
      <c r="F41" s="36">
        <f t="shared" si="5"/>
        <v>0.50031815384615386</v>
      </c>
    </row>
    <row r="42" spans="1:6" x14ac:dyDescent="0.25">
      <c r="A42" s="34" t="s">
        <v>62</v>
      </c>
      <c r="B42" s="35">
        <v>0</v>
      </c>
      <c r="C42" s="35">
        <v>6000</v>
      </c>
      <c r="D42" s="35">
        <v>0</v>
      </c>
      <c r="E42" s="36" t="str">
        <f t="shared" si="4"/>
        <v>-</v>
      </c>
      <c r="F42" s="36">
        <f t="shared" si="5"/>
        <v>0</v>
      </c>
    </row>
    <row r="43" spans="1:6" x14ac:dyDescent="0.25">
      <c r="A43" s="34" t="s">
        <v>63</v>
      </c>
      <c r="B43" s="35">
        <v>0</v>
      </c>
      <c r="C43" s="35">
        <v>6000</v>
      </c>
      <c r="D43" s="35">
        <v>0</v>
      </c>
      <c r="E43" s="36" t="str">
        <f t="shared" si="4"/>
        <v>-</v>
      </c>
      <c r="F43" s="36">
        <f t="shared" si="5"/>
        <v>0</v>
      </c>
    </row>
    <row r="44" spans="1:6" x14ac:dyDescent="0.25">
      <c r="A44" s="31" t="s">
        <v>64</v>
      </c>
      <c r="B44" s="32">
        <f>SUBTOTAL(9,B45:B45)</f>
        <v>3941.49</v>
      </c>
      <c r="C44" s="32">
        <f>SUBTOTAL(9,C45:C45)</f>
        <v>38000</v>
      </c>
      <c r="D44" s="32">
        <f>SUBTOTAL(9,D45:D45)</f>
        <v>22370.33</v>
      </c>
      <c r="E44" s="33">
        <f t="shared" si="4"/>
        <v>5.6756023737216132</v>
      </c>
      <c r="F44" s="33">
        <f t="shared" si="5"/>
        <v>0.58869289473684216</v>
      </c>
    </row>
    <row r="45" spans="1:6" x14ac:dyDescent="0.25">
      <c r="A45" s="34" t="s">
        <v>65</v>
      </c>
      <c r="B45" s="35">
        <v>3941.49</v>
      </c>
      <c r="C45" s="35">
        <v>38000</v>
      </c>
      <c r="D45" s="35">
        <v>22370.33</v>
      </c>
      <c r="E45" s="36">
        <f t="shared" si="4"/>
        <v>5.6756023737216132</v>
      </c>
      <c r="F45" s="36">
        <f t="shared" si="5"/>
        <v>0.58869289473684216</v>
      </c>
    </row>
    <row r="46" spans="1:6" x14ac:dyDescent="0.25">
      <c r="A46" s="31" t="s">
        <v>66</v>
      </c>
      <c r="B46" s="32">
        <f>SUBTOTAL(9,B47:B47)</f>
        <v>67886.11</v>
      </c>
      <c r="C46" s="32">
        <f>SUBTOTAL(9,C47:C47)</f>
        <v>150000</v>
      </c>
      <c r="D46" s="32">
        <f>SUBTOTAL(9,D47:D47)</f>
        <v>73351.61</v>
      </c>
      <c r="E46" s="33">
        <f t="shared" si="4"/>
        <v>1.0805098421459118</v>
      </c>
      <c r="F46" s="33">
        <f t="shared" si="5"/>
        <v>0.48901073333333334</v>
      </c>
    </row>
    <row r="47" spans="1:6" x14ac:dyDescent="0.25">
      <c r="A47" s="34" t="s">
        <v>67</v>
      </c>
      <c r="B47" s="35">
        <v>67886.11</v>
      </c>
      <c r="C47" s="35">
        <v>150000</v>
      </c>
      <c r="D47" s="35">
        <v>73351.61</v>
      </c>
      <c r="E47" s="36">
        <f t="shared" si="4"/>
        <v>1.0805098421459118</v>
      </c>
      <c r="F47" s="36">
        <f t="shared" si="5"/>
        <v>0.48901073333333334</v>
      </c>
    </row>
    <row r="48" spans="1:6" x14ac:dyDescent="0.25">
      <c r="A48" s="28" t="s">
        <v>68</v>
      </c>
      <c r="B48" s="29">
        <f>SUBTOTAL(9,B50:B75)</f>
        <v>155466.74000000002</v>
      </c>
      <c r="C48" s="56">
        <f>SUBTOTAL(9,C50:C75)</f>
        <v>456530.82999999996</v>
      </c>
      <c r="D48" s="29">
        <f>SUBTOTAL(9,D50:D75)</f>
        <v>126782.39999999999</v>
      </c>
      <c r="E48" s="30">
        <f t="shared" si="4"/>
        <v>0.81549532716772721</v>
      </c>
      <c r="F48" s="30">
        <f t="shared" si="5"/>
        <v>0.27770829847351164</v>
      </c>
    </row>
    <row r="49" spans="1:6" x14ac:dyDescent="0.25">
      <c r="A49" s="31" t="s">
        <v>69</v>
      </c>
      <c r="B49" s="32">
        <f>SUBTOTAL(9,B50:B52)</f>
        <v>13261.96</v>
      </c>
      <c r="C49" s="32">
        <f>SUBTOTAL(9,C50:C52)</f>
        <v>32000</v>
      </c>
      <c r="D49" s="32">
        <f>SUBTOTAL(9,D50:D52)</f>
        <v>17059.739999999998</v>
      </c>
      <c r="E49" s="33">
        <f t="shared" si="4"/>
        <v>1.2863664194432798</v>
      </c>
      <c r="F49" s="33">
        <f t="shared" si="5"/>
        <v>0.53311687499999993</v>
      </c>
    </row>
    <row r="50" spans="1:6" x14ac:dyDescent="0.25">
      <c r="A50" s="34" t="s">
        <v>70</v>
      </c>
      <c r="B50" s="35">
        <v>3993.58</v>
      </c>
      <c r="C50" s="35">
        <v>7000</v>
      </c>
      <c r="D50" s="35">
        <v>6186.74</v>
      </c>
      <c r="E50" s="36">
        <f t="shared" si="4"/>
        <v>1.5491714201293074</v>
      </c>
      <c r="F50" s="36">
        <f t="shared" si="5"/>
        <v>0.88381999999999994</v>
      </c>
    </row>
    <row r="51" spans="1:6" x14ac:dyDescent="0.25">
      <c r="A51" s="34" t="s">
        <v>71</v>
      </c>
      <c r="B51" s="35">
        <v>9033.3799999999992</v>
      </c>
      <c r="C51" s="35">
        <v>24000</v>
      </c>
      <c r="D51" s="35">
        <v>9572</v>
      </c>
      <c r="E51" s="36">
        <f t="shared" si="4"/>
        <v>1.0596255222297746</v>
      </c>
      <c r="F51" s="36">
        <f t="shared" si="5"/>
        <v>0.39883333333333332</v>
      </c>
    </row>
    <row r="52" spans="1:6" x14ac:dyDescent="0.25">
      <c r="A52" s="34" t="s">
        <v>72</v>
      </c>
      <c r="B52" s="35">
        <v>235</v>
      </c>
      <c r="C52" s="35">
        <v>1000</v>
      </c>
      <c r="D52" s="35">
        <v>1301</v>
      </c>
      <c r="E52" s="36">
        <f t="shared" si="4"/>
        <v>5.5361702127659571</v>
      </c>
      <c r="F52" s="36">
        <f t="shared" si="5"/>
        <v>1.3009999999999999</v>
      </c>
    </row>
    <row r="53" spans="1:6" x14ac:dyDescent="0.25">
      <c r="A53" s="31" t="s">
        <v>73</v>
      </c>
      <c r="B53" s="32">
        <f>SUBTOTAL(9,B54:B58)</f>
        <v>37061.480000000003</v>
      </c>
      <c r="C53" s="32">
        <f>SUBTOTAL(9,C54:C58)</f>
        <v>72050</v>
      </c>
      <c r="D53" s="32">
        <f>SUBTOTAL(9,D54:D58)</f>
        <v>30759.249999999996</v>
      </c>
      <c r="E53" s="33">
        <f t="shared" si="4"/>
        <v>0.82995201486826742</v>
      </c>
      <c r="F53" s="33">
        <f t="shared" si="5"/>
        <v>0.42691533657182507</v>
      </c>
    </row>
    <row r="54" spans="1:6" x14ac:dyDescent="0.25">
      <c r="A54" s="34" t="s">
        <v>74</v>
      </c>
      <c r="B54" s="35">
        <v>13990</v>
      </c>
      <c r="C54" s="35">
        <v>32550</v>
      </c>
      <c r="D54" s="35">
        <v>10420.08</v>
      </c>
      <c r="E54" s="36">
        <f t="shared" si="4"/>
        <v>0.74482344531808431</v>
      </c>
      <c r="F54" s="36">
        <f t="shared" si="5"/>
        <v>0.32012534562211981</v>
      </c>
    </row>
    <row r="55" spans="1:6" x14ac:dyDescent="0.25">
      <c r="A55" s="34" t="s">
        <v>75</v>
      </c>
      <c r="B55" s="35">
        <v>22256.58</v>
      </c>
      <c r="C55" s="35">
        <v>35000</v>
      </c>
      <c r="D55" s="35">
        <v>17961.59</v>
      </c>
      <c r="E55" s="36">
        <f t="shared" si="4"/>
        <v>0.80702381048660665</v>
      </c>
      <c r="F55" s="36">
        <f t="shared" si="5"/>
        <v>0.51318828571428576</v>
      </c>
    </row>
    <row r="56" spans="1:6" x14ac:dyDescent="0.25">
      <c r="A56" s="34" t="s">
        <v>76</v>
      </c>
      <c r="B56" s="35">
        <v>0</v>
      </c>
      <c r="C56" s="35">
        <v>2500</v>
      </c>
      <c r="D56" s="35">
        <v>0</v>
      </c>
      <c r="E56" s="36" t="str">
        <f t="shared" si="4"/>
        <v>-</v>
      </c>
      <c r="F56" s="36">
        <f t="shared" si="5"/>
        <v>0</v>
      </c>
    </row>
    <row r="57" spans="1:6" x14ac:dyDescent="0.25">
      <c r="A57" s="34" t="s">
        <v>77</v>
      </c>
      <c r="B57" s="35">
        <v>814.9</v>
      </c>
      <c r="C57" s="35">
        <v>1000</v>
      </c>
      <c r="D57" s="35">
        <v>613.82000000000005</v>
      </c>
      <c r="E57" s="36">
        <f t="shared" si="4"/>
        <v>0.75324579703031058</v>
      </c>
      <c r="F57" s="36">
        <f t="shared" si="5"/>
        <v>0.61382000000000003</v>
      </c>
    </row>
    <row r="58" spans="1:6" x14ac:dyDescent="0.25">
      <c r="A58" s="34" t="s">
        <v>78</v>
      </c>
      <c r="B58" s="35">
        <v>0</v>
      </c>
      <c r="C58" s="35">
        <v>1000</v>
      </c>
      <c r="D58" s="35">
        <v>1763.76</v>
      </c>
      <c r="E58" s="36" t="str">
        <f t="shared" si="4"/>
        <v>-</v>
      </c>
      <c r="F58" s="36">
        <f t="shared" si="5"/>
        <v>1.76376</v>
      </c>
    </row>
    <row r="59" spans="1:6" x14ac:dyDescent="0.25">
      <c r="A59" s="31" t="s">
        <v>79</v>
      </c>
      <c r="B59" s="32">
        <f>SUBTOTAL(9,B60:B68)</f>
        <v>99766.16</v>
      </c>
      <c r="C59" s="32">
        <f>SUBTOTAL(9,C60:C68)</f>
        <v>345180.82999999996</v>
      </c>
      <c r="D59" s="32">
        <f>SUBTOTAL(9,D60:D68)</f>
        <v>74202.579999999987</v>
      </c>
      <c r="E59" s="33">
        <f t="shared" si="4"/>
        <v>0.74376502012305556</v>
      </c>
      <c r="F59" s="33">
        <f t="shared" si="5"/>
        <v>0.21496726802586341</v>
      </c>
    </row>
    <row r="60" spans="1:6" x14ac:dyDescent="0.25">
      <c r="A60" s="34" t="s">
        <v>80</v>
      </c>
      <c r="B60" s="35">
        <v>9026.18</v>
      </c>
      <c r="C60" s="35">
        <v>12300</v>
      </c>
      <c r="D60" s="35">
        <v>6151.5</v>
      </c>
      <c r="E60" s="36">
        <f t="shared" si="4"/>
        <v>0.68151754119682961</v>
      </c>
      <c r="F60" s="36">
        <f t="shared" si="5"/>
        <v>0.5001219512195122</v>
      </c>
    </row>
    <row r="61" spans="1:6" x14ac:dyDescent="0.25">
      <c r="A61" s="34" t="s">
        <v>81</v>
      </c>
      <c r="B61" s="35">
        <v>14554.79</v>
      </c>
      <c r="C61" s="35">
        <v>10000</v>
      </c>
      <c r="D61" s="35">
        <v>1136.06</v>
      </c>
      <c r="E61" s="36">
        <f t="shared" si="4"/>
        <v>7.8054028948545448E-2</v>
      </c>
      <c r="F61" s="36">
        <f t="shared" si="5"/>
        <v>0.113606</v>
      </c>
    </row>
    <row r="62" spans="1:6" x14ac:dyDescent="0.25">
      <c r="A62" s="34" t="s">
        <v>82</v>
      </c>
      <c r="B62" s="35">
        <v>273</v>
      </c>
      <c r="C62" s="35">
        <v>600</v>
      </c>
      <c r="D62" s="35">
        <v>0</v>
      </c>
      <c r="E62" s="36">
        <f t="shared" si="4"/>
        <v>0</v>
      </c>
      <c r="F62" s="36">
        <f t="shared" si="5"/>
        <v>0</v>
      </c>
    </row>
    <row r="63" spans="1:6" x14ac:dyDescent="0.25">
      <c r="A63" s="34" t="s">
        <v>83</v>
      </c>
      <c r="B63" s="35">
        <v>3179.08</v>
      </c>
      <c r="C63" s="35">
        <v>9000</v>
      </c>
      <c r="D63" s="35">
        <v>2890.98</v>
      </c>
      <c r="E63" s="36">
        <f t="shared" si="4"/>
        <v>0.90937629754520177</v>
      </c>
      <c r="F63" s="36">
        <f t="shared" si="5"/>
        <v>0.32122000000000001</v>
      </c>
    </row>
    <row r="64" spans="1:6" x14ac:dyDescent="0.25">
      <c r="A64" s="34" t="s">
        <v>84</v>
      </c>
      <c r="B64" s="35">
        <v>2298.87</v>
      </c>
      <c r="C64" s="35">
        <v>1500</v>
      </c>
      <c r="D64" s="35">
        <v>1392.26</v>
      </c>
      <c r="E64" s="36">
        <f t="shared" si="4"/>
        <v>0.60562798244354843</v>
      </c>
      <c r="F64" s="36">
        <f t="shared" si="5"/>
        <v>0.92817333333333329</v>
      </c>
    </row>
    <row r="65" spans="1:6" x14ac:dyDescent="0.25">
      <c r="A65" s="34" t="s">
        <v>85</v>
      </c>
      <c r="B65" s="35">
        <v>65.41</v>
      </c>
      <c r="C65" s="35">
        <v>1000</v>
      </c>
      <c r="D65" s="35">
        <v>3650</v>
      </c>
      <c r="E65" s="36">
        <f t="shared" si="4"/>
        <v>55.801865158232687</v>
      </c>
      <c r="F65" s="36">
        <f t="shared" si="5"/>
        <v>3.65</v>
      </c>
    </row>
    <row r="66" spans="1:6" x14ac:dyDescent="0.25">
      <c r="A66" s="34" t="s">
        <v>86</v>
      </c>
      <c r="B66" s="35">
        <v>37087.03</v>
      </c>
      <c r="C66" s="35">
        <v>85780</v>
      </c>
      <c r="D66" s="35">
        <v>20428.46</v>
      </c>
      <c r="E66" s="36">
        <f t="shared" si="4"/>
        <v>0.55082491102684683</v>
      </c>
      <c r="F66" s="36">
        <f t="shared" si="5"/>
        <v>0.23814945208673349</v>
      </c>
    </row>
    <row r="67" spans="1:6" x14ac:dyDescent="0.25">
      <c r="A67" s="34" t="s">
        <v>87</v>
      </c>
      <c r="B67" s="35">
        <v>6086.6</v>
      </c>
      <c r="C67" s="35">
        <v>18850</v>
      </c>
      <c r="D67" s="35">
        <v>5150.68</v>
      </c>
      <c r="E67" s="36">
        <f t="shared" si="4"/>
        <v>0.84623270791574934</v>
      </c>
      <c r="F67" s="36">
        <f t="shared" si="5"/>
        <v>0.27324562334217506</v>
      </c>
    </row>
    <row r="68" spans="1:6" x14ac:dyDescent="0.25">
      <c r="A68" s="34" t="s">
        <v>88</v>
      </c>
      <c r="B68" s="35">
        <v>27195.200000000001</v>
      </c>
      <c r="C68" s="35">
        <v>206150.83</v>
      </c>
      <c r="D68" s="35">
        <v>33402.639999999999</v>
      </c>
      <c r="E68" s="36">
        <f t="shared" si="4"/>
        <v>1.2282549861740306</v>
      </c>
      <c r="F68" s="36">
        <f t="shared" si="5"/>
        <v>0.16203010194040937</v>
      </c>
    </row>
    <row r="69" spans="1:6" x14ac:dyDescent="0.25">
      <c r="A69" s="31" t="s">
        <v>89</v>
      </c>
      <c r="B69" s="32">
        <f>SUBTOTAL(9,B70:B70)</f>
        <v>201.09</v>
      </c>
      <c r="C69" s="32">
        <f>SUBTOTAL(9,C70:C70)</f>
        <v>0</v>
      </c>
      <c r="D69" s="32">
        <f>SUBTOTAL(9,D70:D70)</f>
        <v>79.599999999999994</v>
      </c>
      <c r="E69" s="33">
        <f t="shared" si="4"/>
        <v>0.39584265751653486</v>
      </c>
      <c r="F69" s="33" t="str">
        <f t="shared" si="5"/>
        <v>-</v>
      </c>
    </row>
    <row r="70" spans="1:6" x14ac:dyDescent="0.25">
      <c r="A70" s="34" t="s">
        <v>90</v>
      </c>
      <c r="B70" s="35">
        <v>201.09</v>
      </c>
      <c r="C70" s="35"/>
      <c r="D70" s="35">
        <v>79.599999999999994</v>
      </c>
      <c r="E70" s="36">
        <f t="shared" ref="E70:E93" si="6">IF(B70&lt;&gt;0,D70/B70,"-")</f>
        <v>0.39584265751653486</v>
      </c>
      <c r="F70" s="36" t="str">
        <f t="shared" ref="F70:F94" si="7">IF(C70&lt;&gt;0,D70/C70,"-")</f>
        <v>-</v>
      </c>
    </row>
    <row r="71" spans="1:6" x14ac:dyDescent="0.25">
      <c r="A71" s="31" t="s">
        <v>91</v>
      </c>
      <c r="B71" s="32">
        <f>SUBTOTAL(9,B72:B75)</f>
        <v>5176.05</v>
      </c>
      <c r="C71" s="32">
        <f>SUBTOTAL(9,C72:C75)</f>
        <v>7300</v>
      </c>
      <c r="D71" s="32">
        <f>SUBTOTAL(9,D72:D75)</f>
        <v>4681.2300000000005</v>
      </c>
      <c r="E71" s="33">
        <f t="shared" si="6"/>
        <v>0.90440200539021076</v>
      </c>
      <c r="F71" s="33">
        <f t="shared" si="7"/>
        <v>0.64126438356164395</v>
      </c>
    </row>
    <row r="72" spans="1:6" x14ac:dyDescent="0.25">
      <c r="A72" s="34" t="s">
        <v>92</v>
      </c>
      <c r="B72" s="35">
        <v>2356.79</v>
      </c>
      <c r="C72" s="35">
        <v>2200</v>
      </c>
      <c r="D72" s="35">
        <v>981.26</v>
      </c>
      <c r="E72" s="36">
        <f t="shared" si="6"/>
        <v>0.41635444821133832</v>
      </c>
      <c r="F72" s="36">
        <f t="shared" si="7"/>
        <v>0.44602727272727272</v>
      </c>
    </row>
    <row r="73" spans="1:6" x14ac:dyDescent="0.25">
      <c r="A73" s="34" t="s">
        <v>93</v>
      </c>
      <c r="B73" s="35">
        <v>2127.92</v>
      </c>
      <c r="C73" s="35">
        <v>4300</v>
      </c>
      <c r="D73" s="35">
        <v>3239.71</v>
      </c>
      <c r="E73" s="36">
        <f t="shared" si="6"/>
        <v>1.5224773487725103</v>
      </c>
      <c r="F73" s="36">
        <f t="shared" si="7"/>
        <v>0.75342093023255818</v>
      </c>
    </row>
    <row r="74" spans="1:6" x14ac:dyDescent="0.25">
      <c r="A74" s="34" t="s">
        <v>94</v>
      </c>
      <c r="B74" s="35">
        <v>320</v>
      </c>
      <c r="C74" s="35">
        <v>500</v>
      </c>
      <c r="D74" s="35">
        <v>320</v>
      </c>
      <c r="E74" s="36">
        <f t="shared" si="6"/>
        <v>1</v>
      </c>
      <c r="F74" s="36">
        <f t="shared" si="7"/>
        <v>0.64</v>
      </c>
    </row>
    <row r="75" spans="1:6" x14ac:dyDescent="0.25">
      <c r="A75" s="34" t="s">
        <v>95</v>
      </c>
      <c r="B75" s="35">
        <v>371.34</v>
      </c>
      <c r="C75" s="35">
        <v>300</v>
      </c>
      <c r="D75" s="35">
        <v>140.26</v>
      </c>
      <c r="E75" s="36">
        <f t="shared" si="6"/>
        <v>0.37771314698120323</v>
      </c>
      <c r="F75" s="36">
        <f t="shared" si="7"/>
        <v>0.4675333333333333</v>
      </c>
    </row>
    <row r="76" spans="1:6" x14ac:dyDescent="0.25">
      <c r="A76" s="28" t="s">
        <v>96</v>
      </c>
      <c r="B76" s="29">
        <f>SUBTOTAL(9,B78:B78)</f>
        <v>396.12</v>
      </c>
      <c r="C76" s="29">
        <f>SUBTOTAL(9,C78:C78)</f>
        <v>1000</v>
      </c>
      <c r="D76" s="29">
        <f>SUBTOTAL(9,D78:D78)</f>
        <v>312.98</v>
      </c>
      <c r="E76" s="30">
        <f t="shared" si="6"/>
        <v>0.79011410683631222</v>
      </c>
      <c r="F76" s="30">
        <f t="shared" si="7"/>
        <v>0.31298000000000004</v>
      </c>
    </row>
    <row r="77" spans="1:6" x14ac:dyDescent="0.25">
      <c r="A77" s="31" t="s">
        <v>97</v>
      </c>
      <c r="B77" s="32">
        <f>SUBTOTAL(9,B78:B78)</f>
        <v>396.12</v>
      </c>
      <c r="C77" s="32">
        <f>SUBTOTAL(9,C78:C78)</f>
        <v>1000</v>
      </c>
      <c r="D77" s="32">
        <f>SUBTOTAL(9,D78:D78)</f>
        <v>312.98</v>
      </c>
      <c r="E77" s="33">
        <f t="shared" si="6"/>
        <v>0.79011410683631222</v>
      </c>
      <c r="F77" s="33">
        <f t="shared" si="7"/>
        <v>0.31298000000000004</v>
      </c>
    </row>
    <row r="78" spans="1:6" x14ac:dyDescent="0.25">
      <c r="A78" s="34" t="s">
        <v>98</v>
      </c>
      <c r="B78" s="35">
        <v>396.12</v>
      </c>
      <c r="C78" s="35">
        <v>1000</v>
      </c>
      <c r="D78" s="35">
        <v>312.98</v>
      </c>
      <c r="E78" s="36">
        <f t="shared" si="6"/>
        <v>0.79011410683631222</v>
      </c>
      <c r="F78" s="36">
        <f t="shared" si="7"/>
        <v>0.31298000000000004</v>
      </c>
    </row>
    <row r="79" spans="1:6" x14ac:dyDescent="0.25">
      <c r="A79" s="28" t="s">
        <v>99</v>
      </c>
      <c r="B79" s="29">
        <f>SUBTOTAL(9,B81:B81)</f>
        <v>0</v>
      </c>
      <c r="C79" s="29">
        <f>SUBTOTAL(9,C81:C81)</f>
        <v>300</v>
      </c>
      <c r="D79" s="29">
        <f>SUBTOTAL(9,D81:D81)</f>
        <v>0</v>
      </c>
      <c r="E79" s="30" t="str">
        <f t="shared" si="6"/>
        <v>-</v>
      </c>
      <c r="F79" s="30">
        <f t="shared" si="7"/>
        <v>0</v>
      </c>
    </row>
    <row r="80" spans="1:6" x14ac:dyDescent="0.25">
      <c r="A80" s="31" t="s">
        <v>100</v>
      </c>
      <c r="B80" s="32">
        <f>SUBTOTAL(9,B81:B81)</f>
        <v>0</v>
      </c>
      <c r="C80" s="32">
        <f>SUBTOTAL(9,C81:C81)</f>
        <v>300</v>
      </c>
      <c r="D80" s="32">
        <f>SUBTOTAL(9,D81:D81)</f>
        <v>0</v>
      </c>
      <c r="E80" s="33" t="str">
        <f t="shared" si="6"/>
        <v>-</v>
      </c>
      <c r="F80" s="33">
        <f t="shared" si="7"/>
        <v>0</v>
      </c>
    </row>
    <row r="81" spans="1:6" x14ac:dyDescent="0.25">
      <c r="A81" s="34" t="s">
        <v>101</v>
      </c>
      <c r="B81" s="35">
        <v>0</v>
      </c>
      <c r="C81" s="35">
        <v>300</v>
      </c>
      <c r="D81" s="35">
        <v>0</v>
      </c>
      <c r="E81" s="36" t="str">
        <f t="shared" si="6"/>
        <v>-</v>
      </c>
      <c r="F81" s="36">
        <f t="shared" si="7"/>
        <v>0</v>
      </c>
    </row>
    <row r="82" spans="1:6" x14ac:dyDescent="0.25">
      <c r="A82" s="25" t="s">
        <v>16</v>
      </c>
      <c r="B82" s="26">
        <f>SUBTOTAL(9,B85:B93)</f>
        <v>41334.14</v>
      </c>
      <c r="C82" s="26">
        <v>258610</v>
      </c>
      <c r="D82" s="26">
        <f>SUBTOTAL(9,D85:D93)</f>
        <v>22033.690000000002</v>
      </c>
      <c r="E82" s="27">
        <f t="shared" si="6"/>
        <v>0.53306274184003832</v>
      </c>
      <c r="F82" s="27">
        <f t="shared" si="7"/>
        <v>8.5200456285526471E-2</v>
      </c>
    </row>
    <row r="83" spans="1:6" x14ac:dyDescent="0.25">
      <c r="A83" s="28" t="s">
        <v>102</v>
      </c>
      <c r="B83" s="29">
        <f>SUBTOTAL(9,B85:B90)</f>
        <v>41334.14</v>
      </c>
      <c r="C83" s="29">
        <f>SUBTOTAL(9,C85:C90)</f>
        <v>120110</v>
      </c>
      <c r="D83" s="29">
        <f>SUBTOTAL(9,D85:D90)</f>
        <v>22033.690000000002</v>
      </c>
      <c r="E83" s="30">
        <f t="shared" si="6"/>
        <v>0.53306274184003832</v>
      </c>
      <c r="F83" s="30">
        <f t="shared" si="7"/>
        <v>0.18344592456914496</v>
      </c>
    </row>
    <row r="84" spans="1:6" x14ac:dyDescent="0.25">
      <c r="A84" s="31" t="s">
        <v>103</v>
      </c>
      <c r="B84" s="32">
        <f>SUBTOTAL(9,B85:B87)</f>
        <v>39251.14</v>
      </c>
      <c r="C84" s="32">
        <f>SUBTOTAL(9,C85:C87)</f>
        <v>83660</v>
      </c>
      <c r="D84" s="32">
        <f>SUBTOTAL(9,D85:D87)</f>
        <v>15817.890000000001</v>
      </c>
      <c r="E84" s="33">
        <f t="shared" si="6"/>
        <v>0.40299186214718863</v>
      </c>
      <c r="F84" s="33">
        <f t="shared" si="7"/>
        <v>0.18907351183361226</v>
      </c>
    </row>
    <row r="85" spans="1:6" x14ac:dyDescent="0.25">
      <c r="A85" s="34" t="s">
        <v>104</v>
      </c>
      <c r="B85" s="35">
        <v>1804.94</v>
      </c>
      <c r="C85" s="35">
        <v>19270</v>
      </c>
      <c r="D85" s="35">
        <v>15381.86</v>
      </c>
      <c r="E85" s="36">
        <f t="shared" si="6"/>
        <v>8.5220893769321968</v>
      </c>
      <c r="F85" s="36">
        <f t="shared" si="7"/>
        <v>0.79822833419823558</v>
      </c>
    </row>
    <row r="86" spans="1:6" x14ac:dyDescent="0.25">
      <c r="A86" s="34" t="s">
        <v>105</v>
      </c>
      <c r="B86" s="35">
        <v>0</v>
      </c>
      <c r="C86" s="35">
        <v>2700</v>
      </c>
      <c r="D86" s="35">
        <v>0</v>
      </c>
      <c r="E86" s="36" t="str">
        <f t="shared" si="6"/>
        <v>-</v>
      </c>
      <c r="F86" s="36">
        <f t="shared" si="7"/>
        <v>0</v>
      </c>
    </row>
    <row r="87" spans="1:6" x14ac:dyDescent="0.25">
      <c r="A87" s="34" t="s">
        <v>106</v>
      </c>
      <c r="B87" s="35">
        <v>37446.199999999997</v>
      </c>
      <c r="C87" s="35">
        <v>61690</v>
      </c>
      <c r="D87" s="35">
        <v>436.03</v>
      </c>
      <c r="E87" s="36">
        <f t="shared" si="6"/>
        <v>1.1644172172343255E-2</v>
      </c>
      <c r="F87" s="36">
        <f t="shared" si="7"/>
        <v>7.0680823472199705E-3</v>
      </c>
    </row>
    <row r="88" spans="1:6" x14ac:dyDescent="0.25">
      <c r="A88" s="31" t="s">
        <v>107</v>
      </c>
      <c r="B88" s="32">
        <f>SUBTOTAL(9,B89:B90)</f>
        <v>2083</v>
      </c>
      <c r="C88" s="32">
        <f>SUBTOTAL(9,C89:C90)</f>
        <v>36450</v>
      </c>
      <c r="D88" s="32">
        <f>SUBTOTAL(9,D89:D90)</f>
        <v>6215.8</v>
      </c>
      <c r="E88" s="33">
        <f t="shared" si="6"/>
        <v>2.9840614498319731</v>
      </c>
      <c r="F88" s="33">
        <f t="shared" si="7"/>
        <v>0.17052949245541837</v>
      </c>
    </row>
    <row r="89" spans="1:6" x14ac:dyDescent="0.25">
      <c r="A89" s="34" t="s">
        <v>108</v>
      </c>
      <c r="B89" s="35">
        <v>203</v>
      </c>
      <c r="C89" s="35">
        <v>200</v>
      </c>
      <c r="D89" s="35">
        <v>305.8</v>
      </c>
      <c r="E89" s="36">
        <f t="shared" si="6"/>
        <v>1.5064039408866996</v>
      </c>
      <c r="F89" s="36">
        <f t="shared" si="7"/>
        <v>1.5290000000000001</v>
      </c>
    </row>
    <row r="90" spans="1:6" x14ac:dyDescent="0.25">
      <c r="A90" s="34" t="s">
        <v>109</v>
      </c>
      <c r="B90" s="35">
        <v>1880</v>
      </c>
      <c r="C90" s="35">
        <v>36250</v>
      </c>
      <c r="D90" s="35">
        <v>5910</v>
      </c>
      <c r="E90" s="36">
        <f t="shared" si="6"/>
        <v>3.1436170212765959</v>
      </c>
      <c r="F90" s="36">
        <f t="shared" si="7"/>
        <v>0.1630344827586207</v>
      </c>
    </row>
    <row r="91" spans="1:6" x14ac:dyDescent="0.25">
      <c r="A91" s="28" t="s">
        <v>110</v>
      </c>
      <c r="B91" s="29">
        <f>SUBTOTAL(9,B93:B93)</f>
        <v>0</v>
      </c>
      <c r="C91" s="29">
        <f>SUBTOTAL(9,C93:C93)</f>
        <v>138500</v>
      </c>
      <c r="D91" s="29">
        <f>SUBTOTAL(9,D93:D93)</f>
        <v>0</v>
      </c>
      <c r="E91" s="30" t="str">
        <f t="shared" si="6"/>
        <v>-</v>
      </c>
      <c r="F91" s="30">
        <f t="shared" si="7"/>
        <v>0</v>
      </c>
    </row>
    <row r="92" spans="1:6" x14ac:dyDescent="0.25">
      <c r="A92" s="31" t="s">
        <v>111</v>
      </c>
      <c r="B92" s="32">
        <f>SUBTOTAL(9,B93:B93)</f>
        <v>0</v>
      </c>
      <c r="C92" s="32">
        <f>SUBTOTAL(9,C93:C93)</f>
        <v>138500</v>
      </c>
      <c r="D92" s="32">
        <f>SUBTOTAL(9,D93:D93)</f>
        <v>0</v>
      </c>
      <c r="E92" s="33" t="str">
        <f t="shared" si="6"/>
        <v>-</v>
      </c>
      <c r="F92" s="33">
        <f t="shared" si="7"/>
        <v>0</v>
      </c>
    </row>
    <row r="93" spans="1:6" x14ac:dyDescent="0.25">
      <c r="A93" s="34" t="s">
        <v>112</v>
      </c>
      <c r="B93" s="35">
        <v>0</v>
      </c>
      <c r="C93" s="35">
        <v>138500</v>
      </c>
      <c r="D93" s="35">
        <v>0</v>
      </c>
      <c r="E93" s="36" t="str">
        <f t="shared" si="6"/>
        <v>-</v>
      </c>
      <c r="F93" s="36">
        <f t="shared" si="7"/>
        <v>0</v>
      </c>
    </row>
    <row r="94" spans="1:6" ht="20.100000000000001" customHeight="1" x14ac:dyDescent="0.25">
      <c r="A94" s="37" t="s">
        <v>57</v>
      </c>
      <c r="B94" s="38">
        <f>IFERROR(SUBTOTAL(9,B41:B93),0)</f>
        <v>703646.5199999999</v>
      </c>
      <c r="C94" s="38">
        <v>1826440.83</v>
      </c>
      <c r="D94" s="38">
        <f>IFERROR(SUBTOTAL(9,D41:D93),0)</f>
        <v>700140.53</v>
      </c>
      <c r="E94" s="39">
        <f>IF(B94&lt;&gt;0,D94/D94,"-")</f>
        <v>1</v>
      </c>
      <c r="F94" s="39">
        <f t="shared" si="7"/>
        <v>0.38333600437524168</v>
      </c>
    </row>
    <row r="95" spans="1:6" x14ac:dyDescent="0.25">
      <c r="E95" s="11"/>
      <c r="F95" s="11"/>
    </row>
    <row r="96" spans="1:6" x14ac:dyDescent="0.25">
      <c r="C96" s="24"/>
    </row>
    <row r="101" spans="1:6" s="6" customFormat="1" ht="24.95" customHeight="1" x14ac:dyDescent="0.3">
      <c r="A101" s="62" t="s">
        <v>113</v>
      </c>
      <c r="B101" s="62"/>
      <c r="C101" s="62"/>
      <c r="D101" s="62"/>
      <c r="E101" s="62"/>
      <c r="F101" s="62"/>
    </row>
    <row r="102" spans="1:6" s="7" customFormat="1" ht="24.95" customHeight="1" x14ac:dyDescent="0.25">
      <c r="A102" s="8" t="s">
        <v>29</v>
      </c>
      <c r="B102" s="9"/>
      <c r="C102" s="9"/>
      <c r="D102" s="9"/>
      <c r="E102" s="9"/>
      <c r="F102" s="9"/>
    </row>
    <row r="103" spans="1:6" ht="57.6" customHeight="1" x14ac:dyDescent="0.25">
      <c r="A103" s="10" t="s">
        <v>30</v>
      </c>
      <c r="B103" s="10" t="s">
        <v>31</v>
      </c>
      <c r="C103" s="10" t="s">
        <v>7</v>
      </c>
      <c r="D103" s="10" t="s">
        <v>32</v>
      </c>
      <c r="E103" s="10" t="s">
        <v>33</v>
      </c>
      <c r="F103" s="10" t="s">
        <v>34</v>
      </c>
    </row>
    <row r="104" spans="1:6" s="11" customFormat="1" ht="15.95" customHeight="1" x14ac:dyDescent="0.25">
      <c r="A104" s="12" t="s">
        <v>11</v>
      </c>
      <c r="B104" s="12">
        <f>COLUMN()</f>
        <v>2</v>
      </c>
      <c r="C104" s="12">
        <f>COLUMN()</f>
        <v>3</v>
      </c>
      <c r="D104" s="12">
        <f>COLUMN()</f>
        <v>4</v>
      </c>
      <c r="E104" s="12" t="str">
        <f>_xlfn.CONCAT(TEXT(COLUMN(),"@")," (",TEXT(D104,"@")," / ",TEXT(B104,"@"),")")</f>
        <v>5 (4 / 2)</v>
      </c>
      <c r="F104" s="12" t="str">
        <f>_xlfn.CONCAT(TEXT(COLUMN(),"@")," (",TEXT(D104,"@")," / ",TEXT(C104,"@"),")")</f>
        <v>6 (4 / 3)</v>
      </c>
    </row>
    <row r="105" spans="1:6" x14ac:dyDescent="0.25">
      <c r="A105" s="25" t="s">
        <v>114</v>
      </c>
      <c r="B105" s="26">
        <f>SUBTOTAL(9,B106:B106)</f>
        <v>667083.5</v>
      </c>
      <c r="C105" s="26">
        <f>SUBTOTAL(9,C106:C106)</f>
        <v>1742880</v>
      </c>
      <c r="D105" s="26">
        <f>SUBTOTAL(9,D106:D106)</f>
        <v>687143.35000000009</v>
      </c>
      <c r="E105" s="27">
        <f t="shared" ref="E105:E116" si="8">IF(B105&lt;&gt;0,D105/B105,"-")</f>
        <v>1.0300709731240543</v>
      </c>
      <c r="F105" s="27">
        <f t="shared" ref="F105:F116" si="9">IF(C105&lt;&gt;0,D105/C105,"-")</f>
        <v>0.3942574072799046</v>
      </c>
    </row>
    <row r="106" spans="1:6" x14ac:dyDescent="0.25">
      <c r="A106" s="34" t="s">
        <v>115</v>
      </c>
      <c r="B106" s="35">
        <v>667083.5</v>
      </c>
      <c r="C106" s="35">
        <v>1742880</v>
      </c>
      <c r="D106" s="35">
        <v>687143.35000000009</v>
      </c>
      <c r="E106" s="36">
        <f t="shared" si="8"/>
        <v>1.0300709731240543</v>
      </c>
      <c r="F106" s="36">
        <f t="shared" si="9"/>
        <v>0.3942574072799046</v>
      </c>
    </row>
    <row r="107" spans="1:6" x14ac:dyDescent="0.25">
      <c r="A107" s="25" t="s">
        <v>116</v>
      </c>
      <c r="B107" s="26">
        <f>SUBTOTAL(9,B108:B108)</f>
        <v>5140.63</v>
      </c>
      <c r="C107" s="26">
        <f>SUBTOTAL(9,C108:C108)</f>
        <v>17200</v>
      </c>
      <c r="D107" s="26">
        <f>SUBTOTAL(9,D108:D108)</f>
        <v>11150.14</v>
      </c>
      <c r="E107" s="27">
        <f t="shared" si="8"/>
        <v>2.1690220848417412</v>
      </c>
      <c r="F107" s="27">
        <f t="shared" si="9"/>
        <v>0.64826395348837207</v>
      </c>
    </row>
    <row r="108" spans="1:6" x14ac:dyDescent="0.25">
      <c r="A108" s="34" t="s">
        <v>117</v>
      </c>
      <c r="B108" s="57">
        <v>5140.63</v>
      </c>
      <c r="C108" s="35">
        <v>17200</v>
      </c>
      <c r="D108" s="35">
        <v>11150.14</v>
      </c>
      <c r="E108" s="36">
        <f t="shared" si="8"/>
        <v>2.1690220848417412</v>
      </c>
      <c r="F108" s="36">
        <f t="shared" si="9"/>
        <v>0.64826395348837207</v>
      </c>
    </row>
    <row r="109" spans="1:6" x14ac:dyDescent="0.25">
      <c r="A109" s="25" t="s">
        <v>118</v>
      </c>
      <c r="B109" s="26">
        <f>SUBTOTAL(9,B110:B110)</f>
        <v>11783.43</v>
      </c>
      <c r="C109" s="26">
        <f>SUBTOTAL(9,C110:C110)</f>
        <v>5000</v>
      </c>
      <c r="D109" s="26">
        <f>SUBTOTAL(9,D110:D110)</f>
        <v>1809</v>
      </c>
      <c r="E109" s="27">
        <f t="shared" si="8"/>
        <v>0.15352066418691332</v>
      </c>
      <c r="F109" s="27">
        <f t="shared" si="9"/>
        <v>0.36180000000000001</v>
      </c>
    </row>
    <row r="110" spans="1:6" x14ac:dyDescent="0.25">
      <c r="A110" s="34" t="s">
        <v>119</v>
      </c>
      <c r="B110" s="57">
        <v>11783.43</v>
      </c>
      <c r="C110" s="35">
        <v>5000</v>
      </c>
      <c r="D110" s="35">
        <v>1809</v>
      </c>
      <c r="E110" s="36">
        <f t="shared" si="8"/>
        <v>0.15352066418691332</v>
      </c>
      <c r="F110" s="36">
        <f t="shared" si="9"/>
        <v>0.36180000000000001</v>
      </c>
    </row>
    <row r="111" spans="1:6" x14ac:dyDescent="0.25">
      <c r="A111" s="25" t="s">
        <v>120</v>
      </c>
      <c r="B111" s="26">
        <f>SUBTOTAL(9,B112:B113)</f>
        <v>4389.82</v>
      </c>
      <c r="C111" s="26">
        <f>SUBTOTAL(9,C112:C113)</f>
        <v>5500</v>
      </c>
      <c r="D111" s="26">
        <f>SUBTOTAL(9,D112:D113)</f>
        <v>5600</v>
      </c>
      <c r="E111" s="27">
        <f t="shared" si="8"/>
        <v>1.2756787294239855</v>
      </c>
      <c r="F111" s="27">
        <f t="shared" si="9"/>
        <v>1.0181818181818181</v>
      </c>
    </row>
    <row r="112" spans="1:6" x14ac:dyDescent="0.25">
      <c r="A112" s="34" t="s">
        <v>121</v>
      </c>
      <c r="B112" s="35">
        <v>0</v>
      </c>
      <c r="C112" s="35">
        <v>0</v>
      </c>
      <c r="D112" s="35">
        <v>0</v>
      </c>
      <c r="E112" s="36" t="str">
        <f t="shared" si="8"/>
        <v>-</v>
      </c>
      <c r="F112" s="36" t="str">
        <f t="shared" si="9"/>
        <v>-</v>
      </c>
    </row>
    <row r="113" spans="1:6" x14ac:dyDescent="0.25">
      <c r="A113" s="34" t="s">
        <v>122</v>
      </c>
      <c r="B113" s="57">
        <v>4389.82</v>
      </c>
      <c r="C113" s="35">
        <v>5500</v>
      </c>
      <c r="D113" s="35">
        <v>5600</v>
      </c>
      <c r="E113" s="36">
        <f t="shared" si="8"/>
        <v>1.2756787294239855</v>
      </c>
      <c r="F113" s="36">
        <f t="shared" si="9"/>
        <v>1.0181818181818181</v>
      </c>
    </row>
    <row r="114" spans="1:6" x14ac:dyDescent="0.25">
      <c r="A114" s="25" t="s">
        <v>123</v>
      </c>
      <c r="B114" s="26">
        <f>SUBTOTAL(9,B115:B115)</f>
        <v>253.54</v>
      </c>
      <c r="C114" s="26">
        <f>SUBTOTAL(9,C115:C115)</f>
        <v>300</v>
      </c>
      <c r="D114" s="26">
        <f>SUBTOTAL(9,D115:D115)</f>
        <v>84.02</v>
      </c>
      <c r="E114" s="27">
        <f t="shared" si="8"/>
        <v>0.33138755225999844</v>
      </c>
      <c r="F114" s="27">
        <f t="shared" si="9"/>
        <v>0.28006666666666663</v>
      </c>
    </row>
    <row r="115" spans="1:6" x14ac:dyDescent="0.25">
      <c r="A115" s="34" t="s">
        <v>124</v>
      </c>
      <c r="B115" s="57">
        <v>253.54</v>
      </c>
      <c r="C115" s="35">
        <v>300</v>
      </c>
      <c r="D115" s="35">
        <v>84.02</v>
      </c>
      <c r="E115" s="36">
        <f t="shared" si="8"/>
        <v>0.33138755225999844</v>
      </c>
      <c r="F115" s="36">
        <f t="shared" si="9"/>
        <v>0.28006666666666663</v>
      </c>
    </row>
    <row r="116" spans="1:6" ht="20.100000000000001" customHeight="1" x14ac:dyDescent="0.25">
      <c r="A116" s="37" t="s">
        <v>57</v>
      </c>
      <c r="B116" s="38">
        <f>IFERROR(SUBTOTAL(9,B106:B115),0)</f>
        <v>688650.92</v>
      </c>
      <c r="C116" s="38">
        <f>IFERROR(SUBTOTAL(9,C106:C115),0)</f>
        <v>1770880</v>
      </c>
      <c r="D116" s="38">
        <f>IFERROR(SUBTOTAL(9,D106:D115),0)</f>
        <v>705786.51000000013</v>
      </c>
      <c r="E116" s="39">
        <f t="shared" si="8"/>
        <v>1.0248828390441997</v>
      </c>
      <c r="F116" s="39">
        <f t="shared" si="9"/>
        <v>0.39855129088362856</v>
      </c>
    </row>
    <row r="117" spans="1:6" x14ac:dyDescent="0.25">
      <c r="A117" s="11"/>
      <c r="B117" s="11"/>
      <c r="C117" s="11"/>
      <c r="D117" s="11"/>
      <c r="E117" s="11"/>
      <c r="F117" s="11"/>
    </row>
    <row r="118" spans="1:6" x14ac:dyDescent="0.25">
      <c r="A118" s="11"/>
      <c r="B118" s="11"/>
      <c r="C118" s="11"/>
      <c r="D118" s="11"/>
      <c r="E118" s="11"/>
      <c r="F118" s="11"/>
    </row>
    <row r="119" spans="1:6" s="7" customFormat="1" ht="24.95" customHeight="1" x14ac:dyDescent="0.25">
      <c r="A119" s="8" t="s">
        <v>58</v>
      </c>
      <c r="B119" s="9"/>
      <c r="C119" s="9"/>
      <c r="D119" s="9"/>
      <c r="E119" s="9"/>
      <c r="F119" s="9"/>
    </row>
    <row r="120" spans="1:6" ht="57.6" customHeight="1" x14ac:dyDescent="0.25">
      <c r="A120" s="40" t="s">
        <v>30</v>
      </c>
      <c r="B120" s="10" t="s">
        <v>31</v>
      </c>
      <c r="C120" s="10" t="s">
        <v>7</v>
      </c>
      <c r="D120" s="10" t="s">
        <v>32</v>
      </c>
      <c r="E120" s="10" t="s">
        <v>33</v>
      </c>
      <c r="F120" s="10" t="s">
        <v>34</v>
      </c>
    </row>
    <row r="121" spans="1:6" s="11" customFormat="1" ht="15.95" customHeight="1" x14ac:dyDescent="0.25">
      <c r="A121" s="12" t="s">
        <v>11</v>
      </c>
      <c r="B121" s="12">
        <f>COLUMN()</f>
        <v>2</v>
      </c>
      <c r="C121" s="12">
        <f>COLUMN()</f>
        <v>3</v>
      </c>
      <c r="D121" s="12">
        <f>COLUMN()</f>
        <v>4</v>
      </c>
      <c r="E121" s="12" t="str">
        <f>_xlfn.CONCAT(TEXT(COLUMN(),"@")," (",TEXT(D121,"@")," / ",TEXT(B121,"@"),")")</f>
        <v>5 (4 / 2)</v>
      </c>
      <c r="F121" s="12" t="str">
        <f>_xlfn.CONCAT(TEXT(COLUMN(),"@")," (",TEXT(D121,"@")," / ",TEXT(C121,"@"),")")</f>
        <v>6 (4 / 3)</v>
      </c>
    </row>
    <row r="122" spans="1:6" x14ac:dyDescent="0.25">
      <c r="A122" s="25" t="s">
        <v>114</v>
      </c>
      <c r="B122" s="26">
        <f>SUBTOTAL(9,B123:B123)</f>
        <v>662415.92000000004</v>
      </c>
      <c r="C122" s="26">
        <f>SUBTOTAL(9,C123:C123)</f>
        <v>1742880</v>
      </c>
      <c r="D122" s="26">
        <f>SUBTOTAL(9,D123:D123)</f>
        <v>687143.35</v>
      </c>
      <c r="E122" s="27">
        <f t="shared" ref="E122:E132" si="10">IF(B122&lt;&gt;0,D122/B122,"-")</f>
        <v>1.0373291602049659</v>
      </c>
      <c r="F122" s="27">
        <f t="shared" ref="F122:F133" si="11">IF(C122&lt;&gt;0,D122/C122,"-")</f>
        <v>0.39425740727990449</v>
      </c>
    </row>
    <row r="123" spans="1:6" x14ac:dyDescent="0.25">
      <c r="A123" s="34" t="s">
        <v>115</v>
      </c>
      <c r="B123" s="57">
        <v>662415.92000000004</v>
      </c>
      <c r="C123" s="35">
        <v>1742880</v>
      </c>
      <c r="D123" s="35">
        <v>687143.35</v>
      </c>
      <c r="E123" s="36">
        <f t="shared" si="10"/>
        <v>1.0373291602049659</v>
      </c>
      <c r="F123" s="36">
        <f t="shared" si="11"/>
        <v>0.39425740727990449</v>
      </c>
    </row>
    <row r="124" spans="1:6" x14ac:dyDescent="0.25">
      <c r="A124" s="25" t="s">
        <v>116</v>
      </c>
      <c r="B124" s="26">
        <f>SUBTOTAL(9,B125:B125)</f>
        <v>18199.310000000001</v>
      </c>
      <c r="C124" s="26">
        <f>SUBTOTAL(9,C125:C125)</f>
        <v>17200</v>
      </c>
      <c r="D124" s="26">
        <f>SUBTOTAL(9,D125:D125)</f>
        <v>10962.679999999998</v>
      </c>
      <c r="E124" s="27">
        <f t="shared" si="10"/>
        <v>0.60236789196953056</v>
      </c>
      <c r="F124" s="27">
        <f t="shared" si="11"/>
        <v>0.63736511627906967</v>
      </c>
    </row>
    <row r="125" spans="1:6" x14ac:dyDescent="0.25">
      <c r="A125" s="34" t="s">
        <v>117</v>
      </c>
      <c r="B125" s="57">
        <v>18199.310000000001</v>
      </c>
      <c r="C125" s="35">
        <v>17200</v>
      </c>
      <c r="D125" s="35">
        <v>10962.679999999998</v>
      </c>
      <c r="E125" s="36">
        <f t="shared" si="10"/>
        <v>0.60236789196953056</v>
      </c>
      <c r="F125" s="36">
        <f t="shared" si="11"/>
        <v>0.63736511627906967</v>
      </c>
    </row>
    <row r="126" spans="1:6" x14ac:dyDescent="0.25">
      <c r="A126" s="25" t="s">
        <v>118</v>
      </c>
      <c r="B126" s="26">
        <f>SUBTOTAL(9,B127:B127)</f>
        <v>9132.85</v>
      </c>
      <c r="C126" s="26">
        <f>SUBTOTAL(9,C127:C127)</f>
        <v>5000</v>
      </c>
      <c r="D126" s="26">
        <f>SUBTOTAL(9,D127:D127)</f>
        <v>2034.5</v>
      </c>
      <c r="E126" s="27">
        <f t="shared" si="10"/>
        <v>0.2227672632310834</v>
      </c>
      <c r="F126" s="27">
        <f t="shared" si="11"/>
        <v>0.40689999999999998</v>
      </c>
    </row>
    <row r="127" spans="1:6" x14ac:dyDescent="0.25">
      <c r="A127" s="34" t="s">
        <v>119</v>
      </c>
      <c r="B127" s="57">
        <v>9132.85</v>
      </c>
      <c r="C127" s="35">
        <v>5000</v>
      </c>
      <c r="D127" s="35">
        <v>2034.5</v>
      </c>
      <c r="E127" s="36">
        <f t="shared" si="10"/>
        <v>0.2227672632310834</v>
      </c>
      <c r="F127" s="36">
        <f t="shared" si="11"/>
        <v>0.40689999999999998</v>
      </c>
    </row>
    <row r="128" spans="1:6" x14ac:dyDescent="0.25">
      <c r="A128" s="25" t="s">
        <v>120</v>
      </c>
      <c r="B128" s="26">
        <f>SUBTOTAL(9,B129:B130)</f>
        <v>13898.44</v>
      </c>
      <c r="C128" s="26">
        <f>SUBTOTAL(9,C129:C130)</f>
        <v>61060.83</v>
      </c>
      <c r="D128" s="26">
        <f>SUBTOTAL(9,D129:D130)</f>
        <v>0</v>
      </c>
      <c r="E128" s="27">
        <f t="shared" si="10"/>
        <v>0</v>
      </c>
      <c r="F128" s="27">
        <f t="shared" si="11"/>
        <v>0</v>
      </c>
    </row>
    <row r="129" spans="1:6" x14ac:dyDescent="0.25">
      <c r="A129" s="34" t="s">
        <v>121</v>
      </c>
      <c r="B129" s="57">
        <v>1016.52</v>
      </c>
      <c r="C129" s="35">
        <v>55560.83</v>
      </c>
      <c r="D129" s="35">
        <v>0</v>
      </c>
      <c r="E129" s="36">
        <f t="shared" si="10"/>
        <v>0</v>
      </c>
      <c r="F129" s="36">
        <f t="shared" si="11"/>
        <v>0</v>
      </c>
    </row>
    <row r="130" spans="1:6" x14ac:dyDescent="0.25">
      <c r="A130" s="34" t="s">
        <v>122</v>
      </c>
      <c r="B130" s="57">
        <v>12881.92</v>
      </c>
      <c r="C130" s="35">
        <v>5500</v>
      </c>
      <c r="D130" s="35">
        <v>0</v>
      </c>
      <c r="E130" s="36">
        <f t="shared" si="10"/>
        <v>0</v>
      </c>
      <c r="F130" s="36">
        <f t="shared" si="11"/>
        <v>0</v>
      </c>
    </row>
    <row r="131" spans="1:6" x14ac:dyDescent="0.25">
      <c r="A131" s="25" t="s">
        <v>123</v>
      </c>
      <c r="B131" s="26">
        <f>SUBTOTAL(9,B132:B132)</f>
        <v>0</v>
      </c>
      <c r="C131" s="26">
        <f>SUBTOTAL(9,C132:C132)</f>
        <v>300</v>
      </c>
      <c r="D131" s="26">
        <f>SUBTOTAL(9,D132:D132)</f>
        <v>0</v>
      </c>
      <c r="E131" s="27" t="str">
        <f t="shared" si="10"/>
        <v>-</v>
      </c>
      <c r="F131" s="27">
        <f t="shared" si="11"/>
        <v>0</v>
      </c>
    </row>
    <row r="132" spans="1:6" x14ac:dyDescent="0.25">
      <c r="A132" s="34" t="s">
        <v>124</v>
      </c>
      <c r="B132" s="35">
        <v>0</v>
      </c>
      <c r="C132" s="35">
        <v>300</v>
      </c>
      <c r="D132" s="35">
        <v>0</v>
      </c>
      <c r="E132" s="36" t="str">
        <f t="shared" si="10"/>
        <v>-</v>
      </c>
      <c r="F132" s="36">
        <f t="shared" si="11"/>
        <v>0</v>
      </c>
    </row>
    <row r="133" spans="1:6" ht="20.100000000000001" customHeight="1" x14ac:dyDescent="0.25">
      <c r="A133" s="37" t="s">
        <v>57</v>
      </c>
      <c r="B133" s="38">
        <f>IFERROR(SUBTOTAL(9,B123:B132),0)</f>
        <v>703646.52000000014</v>
      </c>
      <c r="C133" s="38">
        <f>IFERROR(SUBTOTAL(9,C123:C132),0)</f>
        <v>1826440.83</v>
      </c>
      <c r="D133" s="38">
        <f>IFERROR(SUBTOTAL(9,D123:D132),0)</f>
        <v>700140.53</v>
      </c>
      <c r="E133" s="39">
        <f>IF(B133&lt;&gt;0,D133/D133,"-")</f>
        <v>1</v>
      </c>
      <c r="F133" s="39">
        <f t="shared" si="11"/>
        <v>0.38333600437524168</v>
      </c>
    </row>
    <row r="134" spans="1:6" x14ac:dyDescent="0.25">
      <c r="E134" s="11"/>
      <c r="F134" s="11"/>
    </row>
    <row r="135" spans="1:6" x14ac:dyDescent="0.25">
      <c r="C135" s="24"/>
    </row>
    <row r="140" spans="1:6" s="6" customFormat="1" ht="24.95" customHeight="1" x14ac:dyDescent="0.3">
      <c r="A140" s="62" t="s">
        <v>125</v>
      </c>
      <c r="B140" s="62"/>
      <c r="C140" s="62"/>
      <c r="D140" s="62"/>
      <c r="E140" s="62"/>
      <c r="F140" s="62"/>
    </row>
    <row r="141" spans="1:6" s="7" customFormat="1" ht="24.95" customHeight="1" x14ac:dyDescent="0.25">
      <c r="A141" s="8" t="s">
        <v>58</v>
      </c>
      <c r="B141" s="9"/>
      <c r="C141" s="9"/>
      <c r="D141" s="9"/>
      <c r="E141" s="9"/>
      <c r="F141" s="9"/>
    </row>
    <row r="142" spans="1:6" ht="57.6" customHeight="1" x14ac:dyDescent="0.25">
      <c r="A142" s="10" t="s">
        <v>30</v>
      </c>
      <c r="B142" s="10" t="s">
        <v>31</v>
      </c>
      <c r="C142" s="10" t="s">
        <v>7</v>
      </c>
      <c r="D142" s="10" t="s">
        <v>32</v>
      </c>
      <c r="E142" s="10" t="s">
        <v>33</v>
      </c>
      <c r="F142" s="10" t="s">
        <v>34</v>
      </c>
    </row>
    <row r="143" spans="1:6" s="11" customFormat="1" ht="15.95" customHeight="1" x14ac:dyDescent="0.25">
      <c r="A143" s="12" t="s">
        <v>11</v>
      </c>
      <c r="B143" s="12">
        <f>COLUMN()</f>
        <v>2</v>
      </c>
      <c r="C143" s="12">
        <f>COLUMN()</f>
        <v>3</v>
      </c>
      <c r="D143" s="12">
        <f>COLUMN()</f>
        <v>4</v>
      </c>
      <c r="E143" s="12" t="str">
        <f>_xlfn.CONCAT(TEXT(COLUMN(),"@")," (",TEXT(D143,"@")," / ",TEXT(B143,"@"),")")</f>
        <v>5 (4 / 2)</v>
      </c>
      <c r="F143" s="12" t="str">
        <f>_xlfn.CONCAT(TEXT(COLUMN(),"@")," (",TEXT(D143,"@")," / ",TEXT(C143,"@"),")")</f>
        <v>6 (4 / 3)</v>
      </c>
    </row>
    <row r="144" spans="1:6" x14ac:dyDescent="0.25">
      <c r="A144" s="25" t="s">
        <v>126</v>
      </c>
      <c r="B144" s="26">
        <f>SUBTOTAL(9,B145:B145)</f>
        <v>703646.52</v>
      </c>
      <c r="C144" s="26">
        <f>SUBTOTAL(9,C145:C145)</f>
        <v>1826440.83</v>
      </c>
      <c r="D144" s="26">
        <f>SUBTOTAL(9,D145:D145)</f>
        <v>700140.52999999991</v>
      </c>
      <c r="E144" s="27">
        <f>IF(B144&lt;&gt;0,D144/B144,"-")</f>
        <v>0.99501739879279139</v>
      </c>
      <c r="F144" s="27">
        <f>IF(C144&lt;&gt;0,D144/C144,"-")</f>
        <v>0.38333600437524157</v>
      </c>
    </row>
    <row r="145" spans="1:6" x14ac:dyDescent="0.25">
      <c r="A145" s="34" t="s">
        <v>127</v>
      </c>
      <c r="B145" s="57">
        <v>703646.52</v>
      </c>
      <c r="C145" s="35">
        <v>1826440.83</v>
      </c>
      <c r="D145" s="35">
        <v>700140.52999999991</v>
      </c>
      <c r="E145" s="36">
        <f>IF(B145&lt;&gt;0,D145/B145,"-")</f>
        <v>0.99501739879279139</v>
      </c>
      <c r="F145" s="36">
        <f>IF(C145&lt;&gt;0,D145/C145,"-")</f>
        <v>0.38333600437524157</v>
      </c>
    </row>
    <row r="146" spans="1:6" ht="20.100000000000001" customHeight="1" x14ac:dyDescent="0.25">
      <c r="A146" s="37" t="s">
        <v>57</v>
      </c>
      <c r="B146" s="38">
        <f>IFERROR(SUBTOTAL(9,B145:B145),0)</f>
        <v>703646.52</v>
      </c>
      <c r="C146" s="38">
        <f>IFERROR(SUBTOTAL(9,C145:C145),0)</f>
        <v>1826440.83</v>
      </c>
      <c r="D146" s="38">
        <f>IFERROR(SUBTOTAL(9,D145:D145),0)</f>
        <v>700140.52999999991</v>
      </c>
      <c r="E146" s="39">
        <f>IF(B146&lt;&gt;0,D146/B146,"-")</f>
        <v>0.99501739879279139</v>
      </c>
      <c r="F146" s="39">
        <f>IF(C146&lt;&gt;0,D146/C146,"-")</f>
        <v>0.38333600437524157</v>
      </c>
    </row>
    <row r="147" spans="1:6" x14ac:dyDescent="0.25">
      <c r="A147" s="11"/>
      <c r="B147" s="11"/>
      <c r="C147" s="11"/>
      <c r="D147" s="11"/>
      <c r="E147" s="11"/>
      <c r="F147" s="11"/>
    </row>
    <row r="148" spans="1:6" x14ac:dyDescent="0.25">
      <c r="A148" s="11"/>
      <c r="B148" s="11"/>
      <c r="C148" s="11"/>
      <c r="D148" s="11"/>
      <c r="E148" s="11"/>
      <c r="F148" s="11"/>
    </row>
    <row r="149" spans="1:6" x14ac:dyDescent="0.25">
      <c r="C149" s="24"/>
    </row>
  </sheetData>
  <mergeCells count="5">
    <mergeCell ref="A2:F2"/>
    <mergeCell ref="A3:F3"/>
    <mergeCell ref="A1:F1"/>
    <mergeCell ref="A101:F101"/>
    <mergeCell ref="A140:F140"/>
  </mergeCells>
  <pageMargins left="0.39370078740157499" right="0.39370078740157499" top="0.39370078740157499" bottom="0.39370078740157499" header="0.23622047244094499" footer="0.23622047244094499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2"/>
  <sheetViews>
    <sheetView zoomScaleNormal="100" workbookViewId="0">
      <pane ySplit="6" topLeftCell="A22" activePane="bottomLeft" state="frozen"/>
      <selection pane="bottomLeft" activeCell="A20" sqref="A20:F20"/>
    </sheetView>
  </sheetViews>
  <sheetFormatPr defaultColWidth="9.140625" defaultRowHeight="15" x14ac:dyDescent="0.25"/>
  <cols>
    <col min="1" max="1" width="73.7109375" style="1" customWidth="1"/>
    <col min="2" max="2" width="29.7109375" style="1" customWidth="1"/>
    <col min="3" max="4" width="19.7109375" style="1" customWidth="1"/>
    <col min="5" max="5" width="15.7109375" style="1" customWidth="1"/>
    <col min="6" max="6" width="12.7109375" style="1" customWidth="1"/>
  </cols>
  <sheetData>
    <row r="1" spans="1:6" s="5" customFormat="1" ht="30" customHeight="1" x14ac:dyDescent="0.25">
      <c r="A1" s="62" t="s">
        <v>2</v>
      </c>
      <c r="B1" s="62"/>
      <c r="C1" s="62"/>
      <c r="D1" s="62"/>
      <c r="E1" s="62"/>
      <c r="F1" s="62"/>
    </row>
    <row r="2" spans="1:6" s="5" customFormat="1" ht="30" customHeight="1" x14ac:dyDescent="0.25">
      <c r="A2" s="62" t="s">
        <v>128</v>
      </c>
      <c r="B2" s="62"/>
      <c r="C2" s="62"/>
      <c r="D2" s="62"/>
      <c r="E2" s="62"/>
      <c r="F2" s="62"/>
    </row>
    <row r="3" spans="1:6" s="6" customFormat="1" ht="24.95" customHeight="1" x14ac:dyDescent="0.3">
      <c r="A3" s="62" t="s">
        <v>129</v>
      </c>
      <c r="B3" s="62"/>
      <c r="C3" s="62"/>
      <c r="D3" s="62"/>
      <c r="E3" s="62"/>
      <c r="F3" s="62"/>
    </row>
    <row r="4" spans="1:6" s="7" customFormat="1" ht="24.95" customHeight="1" x14ac:dyDescent="0.25">
      <c r="A4" s="8" t="s">
        <v>130</v>
      </c>
      <c r="B4" s="9"/>
      <c r="C4" s="9"/>
      <c r="D4" s="9"/>
      <c r="E4" s="9"/>
      <c r="F4" s="9"/>
    </row>
    <row r="5" spans="1:6" ht="57.6" customHeight="1" x14ac:dyDescent="0.25">
      <c r="A5" s="10" t="s">
        <v>30</v>
      </c>
      <c r="B5" s="10" t="s">
        <v>31</v>
      </c>
      <c r="C5" s="10" t="s">
        <v>7</v>
      </c>
      <c r="D5" s="10" t="s">
        <v>32</v>
      </c>
      <c r="E5" s="10" t="s">
        <v>33</v>
      </c>
      <c r="F5" s="10" t="s">
        <v>34</v>
      </c>
    </row>
    <row r="6" spans="1:6" s="11" customFormat="1" ht="15.95" customHeight="1" x14ac:dyDescent="0.25">
      <c r="A6" s="12" t="s">
        <v>11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ht="20.100000000000001" customHeight="1" x14ac:dyDescent="0.25">
      <c r="A7" s="37" t="s">
        <v>57</v>
      </c>
      <c r="B7" s="38">
        <f>IFERROR(SUBTOTAL(9,#REF!),0)</f>
        <v>0</v>
      </c>
      <c r="C7" s="38">
        <v>0</v>
      </c>
      <c r="D7" s="38">
        <f>IFERROR(SUBTOTAL(9,#REF!),0)</f>
        <v>0</v>
      </c>
      <c r="E7" s="39" t="str">
        <f>IF(B7&lt;&gt;0,D7/B7,"-")</f>
        <v>-</v>
      </c>
      <c r="F7" s="39" t="str">
        <f>IF(C7&lt;&gt;0,D7/C7,"-")</f>
        <v>-</v>
      </c>
    </row>
    <row r="8" spans="1:6" x14ac:dyDescent="0.25">
      <c r="A8" s="11"/>
      <c r="B8" s="11"/>
      <c r="C8" s="11"/>
      <c r="D8" s="11"/>
      <c r="E8" s="11"/>
      <c r="F8" s="11"/>
    </row>
    <row r="9" spans="1:6" x14ac:dyDescent="0.25">
      <c r="A9" s="11"/>
      <c r="B9" s="11"/>
      <c r="C9" s="11"/>
      <c r="D9" s="11"/>
      <c r="E9" s="11"/>
      <c r="F9" s="11"/>
    </row>
    <row r="10" spans="1:6" s="7" customFormat="1" ht="24.95" customHeight="1" x14ac:dyDescent="0.25">
      <c r="A10" s="8" t="s">
        <v>131</v>
      </c>
      <c r="B10" s="9"/>
      <c r="C10" s="9"/>
      <c r="D10" s="9"/>
      <c r="E10" s="9"/>
      <c r="F10" s="9"/>
    </row>
    <row r="11" spans="1:6" ht="57.6" customHeight="1" x14ac:dyDescent="0.25">
      <c r="A11" s="40" t="s">
        <v>30</v>
      </c>
      <c r="B11" s="10" t="s">
        <v>31</v>
      </c>
      <c r="C11" s="10" t="s">
        <v>7</v>
      </c>
      <c r="D11" s="10" t="s">
        <v>32</v>
      </c>
      <c r="E11" s="10" t="s">
        <v>33</v>
      </c>
      <c r="F11" s="10" t="s">
        <v>34</v>
      </c>
    </row>
    <row r="12" spans="1:6" s="11" customFormat="1" ht="15.95" customHeight="1" x14ac:dyDescent="0.25">
      <c r="A12" s="12" t="s">
        <v>11</v>
      </c>
      <c r="B12" s="12">
        <f>COLUMN()</f>
        <v>2</v>
      </c>
      <c r="C12" s="12">
        <v>3</v>
      </c>
      <c r="D12" s="12">
        <f>COLUMN()</f>
        <v>4</v>
      </c>
      <c r="E12" s="12" t="str">
        <f>_xlfn.CONCAT(TEXT(COLUMN(),"@")," (",TEXT(D12,"@")," / ",TEXT(B12,"@"),")")</f>
        <v>5 (4 / 2)</v>
      </c>
      <c r="F12" s="12" t="str">
        <f>_xlfn.CONCAT(TEXT(COLUMN(),"@")," (",TEXT(D12,"@")," / ",TEXT(C12,"@"),")")</f>
        <v>6 (4 / 3)</v>
      </c>
    </row>
    <row r="13" spans="1:6" ht="20.100000000000001" customHeight="1" x14ac:dyDescent="0.25">
      <c r="A13" s="37" t="s">
        <v>57</v>
      </c>
      <c r="B13" s="38">
        <f>IFERROR(SUBTOTAL(9,#REF!),0)</f>
        <v>0</v>
      </c>
      <c r="C13" s="38">
        <v>0</v>
      </c>
      <c r="D13" s="38">
        <f>IFERROR(SUBTOTAL(9,#REF!),0)</f>
        <v>0</v>
      </c>
      <c r="E13" s="39" t="str">
        <f>IF(B13&lt;&gt;0,D13/D13,"-")</f>
        <v>-</v>
      </c>
      <c r="F13" s="39" t="str">
        <f>IF(C13&lt;&gt;0,D13/C13,"-")</f>
        <v>-</v>
      </c>
    </row>
    <row r="14" spans="1:6" x14ac:dyDescent="0.25">
      <c r="E14" s="11"/>
      <c r="F14" s="11"/>
    </row>
    <row r="15" spans="1:6" x14ac:dyDescent="0.25">
      <c r="C15" s="24"/>
    </row>
    <row r="20" spans="1:6" s="6" customFormat="1" ht="24.95" customHeight="1" x14ac:dyDescent="0.3">
      <c r="A20" s="62" t="s">
        <v>132</v>
      </c>
      <c r="B20" s="62"/>
      <c r="C20" s="62"/>
      <c r="D20" s="62"/>
      <c r="E20" s="62"/>
      <c r="F20" s="62"/>
    </row>
    <row r="21" spans="1:6" s="7" customFormat="1" ht="24.95" customHeight="1" x14ac:dyDescent="0.25">
      <c r="A21" s="8" t="s">
        <v>130</v>
      </c>
      <c r="B21" s="9"/>
      <c r="C21" s="9"/>
      <c r="D21" s="9"/>
      <c r="E21" s="9"/>
      <c r="F21" s="9"/>
    </row>
    <row r="22" spans="1:6" ht="57.6" customHeight="1" x14ac:dyDescent="0.25">
      <c r="A22" s="10" t="s">
        <v>30</v>
      </c>
      <c r="B22" s="10" t="s">
        <v>31</v>
      </c>
      <c r="C22" s="10" t="s">
        <v>7</v>
      </c>
      <c r="D22" s="10" t="s">
        <v>32</v>
      </c>
      <c r="E22" s="10" t="s">
        <v>33</v>
      </c>
      <c r="F22" s="10" t="s">
        <v>34</v>
      </c>
    </row>
    <row r="23" spans="1:6" s="11" customFormat="1" ht="15.95" customHeight="1" x14ac:dyDescent="0.25">
      <c r="A23" s="12" t="s">
        <v>11</v>
      </c>
      <c r="B23" s="12">
        <f>COLUMN()</f>
        <v>2</v>
      </c>
      <c r="C23" s="12">
        <f>COLUMN()</f>
        <v>3</v>
      </c>
      <c r="D23" s="12">
        <f>COLUMN()</f>
        <v>4</v>
      </c>
      <c r="E23" s="12" t="str">
        <f>_xlfn.CONCAT(TEXT(COLUMN(),"@")," (",TEXT(D23,"@")," / ",TEXT(B23,"@"),")")</f>
        <v>5 (4 / 2)</v>
      </c>
      <c r="F23" s="12" t="str">
        <f>_xlfn.CONCAT(TEXT(COLUMN(),"@")," (",TEXT(D23,"@")," / ",TEXT(C23,"@"),")")</f>
        <v>6 (4 / 3)</v>
      </c>
    </row>
    <row r="24" spans="1:6" ht="20.100000000000001" customHeight="1" x14ac:dyDescent="0.25">
      <c r="A24" s="37" t="s">
        <v>57</v>
      </c>
      <c r="B24" s="38">
        <f>IFERROR(SUBTOTAL(9,#REF!),0)</f>
        <v>0</v>
      </c>
      <c r="C24" s="38">
        <f>IFERROR(SUBTOTAL(9,#REF!),0)</f>
        <v>0</v>
      </c>
      <c r="D24" s="38">
        <f>IFERROR(SUBTOTAL(9,#REF!),0)</f>
        <v>0</v>
      </c>
      <c r="E24" s="39" t="str">
        <f>IF(B24&lt;&gt;0,D24/B24,"-")</f>
        <v>-</v>
      </c>
      <c r="F24" s="39" t="str">
        <f>IF(C24&lt;&gt;0,D24/C24,"-")</f>
        <v>-</v>
      </c>
    </row>
    <row r="25" spans="1:6" x14ac:dyDescent="0.25">
      <c r="A25" s="11"/>
      <c r="B25" s="11"/>
      <c r="C25" s="11"/>
      <c r="D25" s="11"/>
      <c r="E25" s="11"/>
      <c r="F25" s="11"/>
    </row>
    <row r="26" spans="1:6" x14ac:dyDescent="0.25">
      <c r="A26" s="11"/>
      <c r="B26" s="11"/>
      <c r="C26" s="11"/>
      <c r="D26" s="11"/>
      <c r="E26" s="11"/>
      <c r="F26" s="11"/>
    </row>
    <row r="27" spans="1:6" s="7" customFormat="1" ht="24.95" customHeight="1" x14ac:dyDescent="0.25">
      <c r="A27" s="8" t="s">
        <v>131</v>
      </c>
      <c r="B27" s="9"/>
      <c r="C27" s="9"/>
      <c r="D27" s="9"/>
      <c r="E27" s="9"/>
      <c r="F27" s="9"/>
    </row>
    <row r="28" spans="1:6" ht="57.6" customHeight="1" x14ac:dyDescent="0.25">
      <c r="A28" s="40" t="s">
        <v>30</v>
      </c>
      <c r="B28" s="10" t="s">
        <v>31</v>
      </c>
      <c r="C28" s="10" t="s">
        <v>7</v>
      </c>
      <c r="D28" s="10" t="s">
        <v>32</v>
      </c>
      <c r="E28" s="10" t="s">
        <v>33</v>
      </c>
      <c r="F28" s="10" t="s">
        <v>34</v>
      </c>
    </row>
    <row r="29" spans="1:6" s="11" customFormat="1" ht="15.95" customHeight="1" x14ac:dyDescent="0.25">
      <c r="A29" s="12" t="s">
        <v>11</v>
      </c>
      <c r="B29" s="12">
        <f>COLUMN()</f>
        <v>2</v>
      </c>
      <c r="C29" s="12">
        <f>COLUMN()</f>
        <v>3</v>
      </c>
      <c r="D29" s="12">
        <f>COLUMN()</f>
        <v>4</v>
      </c>
      <c r="E29" s="12" t="str">
        <f>_xlfn.CONCAT(TEXT(COLUMN(),"@")," (",TEXT(D29,"@")," / ",TEXT(B29,"@"),")")</f>
        <v>5 (4 / 2)</v>
      </c>
      <c r="F29" s="12" t="str">
        <f>_xlfn.CONCAT(TEXT(COLUMN(),"@")," (",TEXT(D29,"@")," / ",TEXT(C29,"@"),")")</f>
        <v>6 (4 / 3)</v>
      </c>
    </row>
    <row r="30" spans="1:6" ht="20.100000000000001" customHeight="1" x14ac:dyDescent="0.25">
      <c r="A30" s="37" t="s">
        <v>57</v>
      </c>
      <c r="B30" s="38">
        <f>IFERROR(SUBTOTAL(9,#REF!),0)</f>
        <v>0</v>
      </c>
      <c r="C30" s="38">
        <f>IFERROR(SUBTOTAL(9,#REF!),0)</f>
        <v>0</v>
      </c>
      <c r="D30" s="38">
        <f>IFERROR(SUBTOTAL(9,#REF!),0)</f>
        <v>0</v>
      </c>
      <c r="E30" s="39" t="str">
        <f>IF(B30&lt;&gt;0,D30/D30,"-")</f>
        <v>-</v>
      </c>
      <c r="F30" s="39" t="str">
        <f>IF(C30&lt;&gt;0,D30/C30,"-")</f>
        <v>-</v>
      </c>
    </row>
    <row r="31" spans="1:6" x14ac:dyDescent="0.25">
      <c r="E31" s="11"/>
      <c r="F31" s="11"/>
    </row>
    <row r="32" spans="1:6" x14ac:dyDescent="0.25">
      <c r="C32" s="24"/>
    </row>
  </sheetData>
  <mergeCells count="4">
    <mergeCell ref="A2:F2"/>
    <mergeCell ref="A3:F3"/>
    <mergeCell ref="A1:F1"/>
    <mergeCell ref="A20:F20"/>
  </mergeCells>
  <pageMargins left="0.39370078740157499" right="0.39370078740157499" top="0.39370078740157499" bottom="0.39370078740157499" header="0.23622047244094499" footer="0.23622047244094499"/>
  <pageSetup paperSize="9"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11"/>
  <sheetViews>
    <sheetView zoomScaleNormal="100" workbookViewId="0">
      <pane ySplit="5" topLeftCell="A6" activePane="bottomLeft" state="frozen"/>
      <selection pane="bottomLeft" activeCell="G9" sqref="G9"/>
    </sheetView>
  </sheetViews>
  <sheetFormatPr defaultColWidth="9.140625" defaultRowHeight="15" x14ac:dyDescent="0.25"/>
  <cols>
    <col min="1" max="1" width="73.7109375" style="1" customWidth="1"/>
    <col min="2" max="3" width="19.7109375" style="1" customWidth="1"/>
    <col min="4" max="4" width="12.7109375" style="1" customWidth="1"/>
  </cols>
  <sheetData>
    <row r="1" spans="1:4" s="5" customFormat="1" ht="30" customHeight="1" x14ac:dyDescent="0.25">
      <c r="A1" s="62" t="s">
        <v>133</v>
      </c>
      <c r="B1" s="62"/>
      <c r="C1" s="62"/>
      <c r="D1" s="62"/>
    </row>
    <row r="2" spans="1:4" s="6" customFormat="1" ht="24.95" customHeight="1" x14ac:dyDescent="0.3">
      <c r="A2" s="62" t="s">
        <v>134</v>
      </c>
      <c r="B2" s="62"/>
      <c r="C2" s="62"/>
      <c r="D2" s="62"/>
    </row>
    <row r="3" spans="1:4" s="7" customFormat="1" ht="24.95" customHeight="1" x14ac:dyDescent="0.25">
      <c r="A3" s="8" t="s">
        <v>135</v>
      </c>
      <c r="B3" s="9"/>
      <c r="C3" s="9"/>
      <c r="D3" s="9"/>
    </row>
    <row r="4" spans="1:4" ht="57.6" customHeight="1" x14ac:dyDescent="0.25">
      <c r="A4" s="40" t="s">
        <v>30</v>
      </c>
      <c r="B4" s="10" t="s">
        <v>7</v>
      </c>
      <c r="C4" s="10" t="s">
        <v>32</v>
      </c>
      <c r="D4" s="10" t="s">
        <v>34</v>
      </c>
    </row>
    <row r="5" spans="1:4" s="11" customFormat="1" ht="15.95" customHeight="1" x14ac:dyDescent="0.25">
      <c r="A5" s="12" t="s">
        <v>11</v>
      </c>
      <c r="B5" s="12">
        <f>COLUMN()</f>
        <v>2</v>
      </c>
      <c r="C5" s="12">
        <f>COLUMN()</f>
        <v>3</v>
      </c>
      <c r="D5" s="12" t="str">
        <f>_xlfn.CONCAT(TEXT(COLUMN(),"@")," (",TEXT(C5,"@")," / ",TEXT(B5,"@"),")")</f>
        <v>4 (3 / 2)</v>
      </c>
    </row>
    <row r="6" spans="1:4" x14ac:dyDescent="0.25">
      <c r="A6" s="25" t="s">
        <v>136</v>
      </c>
      <c r="B6" s="26">
        <f>SUBTOTAL(9,B7:B7)</f>
        <v>1826440.83</v>
      </c>
      <c r="C6" s="26">
        <f>SUBTOTAL(9,C7:C7)</f>
        <v>700140.52999999991</v>
      </c>
      <c r="D6" s="27">
        <f>IF(B6&lt;&gt;0,C6/B6,"-")</f>
        <v>0.38333600437524157</v>
      </c>
    </row>
    <row r="7" spans="1:4" x14ac:dyDescent="0.25">
      <c r="A7" s="34" t="s">
        <v>137</v>
      </c>
      <c r="B7" s="35">
        <v>1826440.83</v>
      </c>
      <c r="C7" s="35">
        <v>700140.52999999991</v>
      </c>
      <c r="D7" s="36">
        <f>IF(B7&lt;&gt;0,C7/B7,"-")</f>
        <v>0.38333600437524157</v>
      </c>
    </row>
    <row r="8" spans="1:4" ht="20.100000000000001" customHeight="1" x14ac:dyDescent="0.25">
      <c r="A8" s="37" t="s">
        <v>57</v>
      </c>
      <c r="B8" s="38">
        <f>IFERROR(SUBTOTAL(9,B7:B7),0)</f>
        <v>1826440.83</v>
      </c>
      <c r="C8" s="38">
        <f>IFERROR(SUBTOTAL(9,C7:C7),0)</f>
        <v>700140.52999999991</v>
      </c>
      <c r="D8" s="39">
        <f>IF(B8&lt;&gt;0,C8/B8,"-")</f>
        <v>0.38333600437524157</v>
      </c>
    </row>
    <row r="9" spans="1:4" x14ac:dyDescent="0.25">
      <c r="D9" s="11"/>
    </row>
    <row r="14" spans="1:4" s="6" customFormat="1" ht="24.95" customHeight="1" x14ac:dyDescent="0.3">
      <c r="A14" s="62" t="s">
        <v>138</v>
      </c>
      <c r="B14" s="62"/>
      <c r="C14" s="62"/>
      <c r="D14" s="62"/>
    </row>
    <row r="15" spans="1:4" s="7" customFormat="1" ht="24.95" customHeight="1" x14ac:dyDescent="0.25">
      <c r="A15" s="8" t="s">
        <v>135</v>
      </c>
      <c r="B15" s="9"/>
      <c r="C15" s="9"/>
      <c r="D15" s="9"/>
    </row>
    <row r="16" spans="1:4" ht="57.6" customHeight="1" x14ac:dyDescent="0.25">
      <c r="A16" s="40" t="s">
        <v>30</v>
      </c>
      <c r="B16" s="10" t="s">
        <v>7</v>
      </c>
      <c r="C16" s="10" t="s">
        <v>32</v>
      </c>
      <c r="D16" s="10" t="s">
        <v>34</v>
      </c>
    </row>
    <row r="17" spans="1:4" s="11" customFormat="1" ht="15.95" customHeight="1" x14ac:dyDescent="0.25">
      <c r="A17" s="12" t="s">
        <v>11</v>
      </c>
      <c r="B17" s="12">
        <v>3</v>
      </c>
      <c r="C17" s="12">
        <f>COLUMN()</f>
        <v>3</v>
      </c>
      <c r="D17" s="12" t="str">
        <f>_xlfn.CONCAT(TEXT(COLUMN(),"@")," (",TEXT(C17,"@")," / ",TEXT(B17,"@"),")")</f>
        <v>4 (3 / 3)</v>
      </c>
    </row>
    <row r="18" spans="1:4" x14ac:dyDescent="0.25">
      <c r="A18" s="25" t="s">
        <v>136</v>
      </c>
      <c r="B18" s="26">
        <v>1826440.83</v>
      </c>
      <c r="C18" s="26">
        <f>SUBTOTAL(9,C31:C109)</f>
        <v>700140.52999999991</v>
      </c>
      <c r="D18" s="27">
        <f>IF(B18&lt;&gt;0,C18/B18,"-")</f>
        <v>0.38333600437524157</v>
      </c>
    </row>
    <row r="19" spans="1:4" x14ac:dyDescent="0.25">
      <c r="A19" s="28" t="s">
        <v>137</v>
      </c>
      <c r="B19" s="29">
        <v>1826440.83</v>
      </c>
      <c r="C19" s="29">
        <f>SUBTOTAL(9,C31:C109)</f>
        <v>700140.52999999991</v>
      </c>
      <c r="D19" s="30">
        <f>IF(B19&lt;&gt;0,C19/B19,"-")</f>
        <v>0.38333600437524157</v>
      </c>
    </row>
    <row r="20" spans="1:4" x14ac:dyDescent="0.25">
      <c r="A20" s="41" t="s">
        <v>139</v>
      </c>
      <c r="B20" s="42"/>
      <c r="C20" s="42"/>
      <c r="D20" s="42"/>
    </row>
    <row r="21" spans="1:4" x14ac:dyDescent="0.25">
      <c r="A21" s="43" t="s">
        <v>140</v>
      </c>
      <c r="B21" s="44" t="s">
        <v>141</v>
      </c>
      <c r="C21" s="45"/>
      <c r="D21" s="46"/>
    </row>
    <row r="22" spans="1:4" x14ac:dyDescent="0.25">
      <c r="A22" s="43" t="s">
        <v>142</v>
      </c>
      <c r="B22" s="44" t="s">
        <v>143</v>
      </c>
      <c r="C22" s="45"/>
      <c r="D22" s="46"/>
    </row>
    <row r="23" spans="1:4" x14ac:dyDescent="0.25">
      <c r="A23" s="43" t="s">
        <v>144</v>
      </c>
      <c r="B23" s="44" t="s">
        <v>145</v>
      </c>
      <c r="C23" s="45"/>
      <c r="D23" s="46"/>
    </row>
    <row r="24" spans="1:4" x14ac:dyDescent="0.25">
      <c r="A24" s="43" t="s">
        <v>146</v>
      </c>
      <c r="B24" s="44" t="s">
        <v>147</v>
      </c>
      <c r="C24" s="45"/>
      <c r="D24" s="46"/>
    </row>
    <row r="25" spans="1:4" x14ac:dyDescent="0.25">
      <c r="A25" s="43" t="s">
        <v>148</v>
      </c>
      <c r="B25" s="44" t="s">
        <v>149</v>
      </c>
      <c r="C25" s="45"/>
      <c r="D25" s="46"/>
    </row>
    <row r="26" spans="1:4" x14ac:dyDescent="0.25">
      <c r="A26" s="43" t="s">
        <v>150</v>
      </c>
      <c r="B26" s="44" t="s">
        <v>151</v>
      </c>
      <c r="C26" s="45"/>
      <c r="D26" s="46"/>
    </row>
    <row r="27" spans="1:4" x14ac:dyDescent="0.25">
      <c r="A27" s="31" t="s">
        <v>152</v>
      </c>
      <c r="B27" s="32">
        <v>1826440.83</v>
      </c>
      <c r="C27" s="32">
        <f>SUBTOTAL(9,C31:C109)</f>
        <v>700140.52999999991</v>
      </c>
      <c r="D27" s="33">
        <f t="shared" ref="D27:D58" si="0">IF(B27&lt;&gt;0,C27/B27,"-")</f>
        <v>0.38333600437524157</v>
      </c>
    </row>
    <row r="28" spans="1:4" x14ac:dyDescent="0.25">
      <c r="A28" s="47" t="s">
        <v>153</v>
      </c>
      <c r="B28" s="48">
        <f>SUBTOTAL(9,B31:B60)</f>
        <v>1286300</v>
      </c>
      <c r="C28" s="48">
        <f>SUBTOTAL(9,C31:C60)</f>
        <v>625899.15999999992</v>
      </c>
      <c r="D28" s="49">
        <f t="shared" si="0"/>
        <v>0.48658878955142648</v>
      </c>
    </row>
    <row r="29" spans="1:4" x14ac:dyDescent="0.25">
      <c r="A29" s="50" t="s">
        <v>154</v>
      </c>
      <c r="B29" s="51">
        <f>SUBTOTAL(9,B31:B60)</f>
        <v>1286300</v>
      </c>
      <c r="C29" s="51">
        <f>SUBTOTAL(9,C31:C60)</f>
        <v>625899.15999999992</v>
      </c>
      <c r="D29" s="52">
        <f t="shared" si="0"/>
        <v>0.48658878955142648</v>
      </c>
    </row>
    <row r="30" spans="1:4" x14ac:dyDescent="0.25">
      <c r="A30" s="53" t="s">
        <v>155</v>
      </c>
      <c r="B30" s="54">
        <f>SUBTOTAL(9,B31:B35)</f>
        <v>1110000</v>
      </c>
      <c r="C30" s="54">
        <f>SUBTOTAL(9,C31:C35)</f>
        <v>550940.61</v>
      </c>
      <c r="D30" s="55">
        <f t="shared" si="0"/>
        <v>0.4963428918918919</v>
      </c>
    </row>
    <row r="31" spans="1:4" x14ac:dyDescent="0.25">
      <c r="A31" s="34" t="s">
        <v>156</v>
      </c>
      <c r="B31" s="59">
        <v>910000</v>
      </c>
      <c r="C31" s="35">
        <v>455289.52</v>
      </c>
      <c r="D31" s="36">
        <f t="shared" si="0"/>
        <v>0.50031815384615386</v>
      </c>
    </row>
    <row r="32" spans="1:4" x14ac:dyDescent="0.25">
      <c r="A32" s="34" t="s">
        <v>157</v>
      </c>
      <c r="B32" s="59">
        <v>6000</v>
      </c>
      <c r="C32" s="35">
        <v>0</v>
      </c>
      <c r="D32" s="36">
        <f t="shared" si="0"/>
        <v>0</v>
      </c>
    </row>
    <row r="33" spans="1:4" x14ac:dyDescent="0.25">
      <c r="A33" s="34" t="s">
        <v>158</v>
      </c>
      <c r="B33" s="59">
        <v>6000</v>
      </c>
      <c r="C33" s="35">
        <v>0</v>
      </c>
      <c r="D33" s="36">
        <f t="shared" si="0"/>
        <v>0</v>
      </c>
    </row>
    <row r="34" spans="1:4" x14ac:dyDescent="0.25">
      <c r="A34" s="34" t="s">
        <v>159</v>
      </c>
      <c r="B34" s="59">
        <v>38000</v>
      </c>
      <c r="C34" s="35">
        <v>22299.48</v>
      </c>
      <c r="D34" s="36">
        <f t="shared" si="0"/>
        <v>0.58682842105263155</v>
      </c>
    </row>
    <row r="35" spans="1:4" x14ac:dyDescent="0.25">
      <c r="A35" s="34" t="s">
        <v>160</v>
      </c>
      <c r="B35" s="59">
        <v>150000</v>
      </c>
      <c r="C35" s="35">
        <v>73351.61</v>
      </c>
      <c r="D35" s="36">
        <f t="shared" si="0"/>
        <v>0.48901073333333334</v>
      </c>
    </row>
    <row r="36" spans="1:4" x14ac:dyDescent="0.25">
      <c r="A36" s="53" t="s">
        <v>161</v>
      </c>
      <c r="B36" s="54">
        <f>SUBTOTAL(9,B37:B56)</f>
        <v>172600</v>
      </c>
      <c r="C36" s="54">
        <f>SUBTOTAL(9,C37:C56)</f>
        <v>74645.570000000007</v>
      </c>
      <c r="D36" s="55">
        <f t="shared" si="0"/>
        <v>0.43247723059096183</v>
      </c>
    </row>
    <row r="37" spans="1:4" x14ac:dyDescent="0.25">
      <c r="A37" s="34" t="s">
        <v>162</v>
      </c>
      <c r="B37" s="59">
        <v>5000</v>
      </c>
      <c r="C37" s="35">
        <v>3344.75</v>
      </c>
      <c r="D37" s="36">
        <f t="shared" si="0"/>
        <v>0.66895000000000004</v>
      </c>
    </row>
    <row r="38" spans="1:4" x14ac:dyDescent="0.25">
      <c r="A38" s="34" t="s">
        <v>163</v>
      </c>
      <c r="B38" s="59">
        <v>24000</v>
      </c>
      <c r="C38" s="35">
        <v>9572</v>
      </c>
      <c r="D38" s="36">
        <f t="shared" si="0"/>
        <v>0.39883333333333332</v>
      </c>
    </row>
    <row r="39" spans="1:4" x14ac:dyDescent="0.25">
      <c r="A39" s="34" t="s">
        <v>164</v>
      </c>
      <c r="B39" s="59">
        <v>1000</v>
      </c>
      <c r="C39" s="35">
        <v>1301</v>
      </c>
      <c r="D39" s="36">
        <f t="shared" si="0"/>
        <v>1.3009999999999999</v>
      </c>
    </row>
    <row r="40" spans="1:4" x14ac:dyDescent="0.25">
      <c r="A40" s="34" t="s">
        <v>165</v>
      </c>
      <c r="B40" s="59">
        <v>12000</v>
      </c>
      <c r="C40" s="35">
        <v>8323.64</v>
      </c>
      <c r="D40" s="36">
        <f t="shared" si="0"/>
        <v>0.69363666666666657</v>
      </c>
    </row>
    <row r="41" spans="1:4" x14ac:dyDescent="0.25">
      <c r="A41" s="34" t="s">
        <v>166</v>
      </c>
      <c r="B41" s="59">
        <v>35000</v>
      </c>
      <c r="C41" s="35">
        <v>17961.59</v>
      </c>
      <c r="D41" s="36">
        <f t="shared" si="0"/>
        <v>0.51318828571428576</v>
      </c>
    </row>
    <row r="42" spans="1:4" x14ac:dyDescent="0.25">
      <c r="A42" s="34" t="s">
        <v>167</v>
      </c>
      <c r="B42" s="59">
        <v>2500</v>
      </c>
      <c r="C42" s="35">
        <v>0</v>
      </c>
      <c r="D42" s="36">
        <f t="shared" si="0"/>
        <v>0</v>
      </c>
    </row>
    <row r="43" spans="1:4" x14ac:dyDescent="0.25">
      <c r="A43" s="34" t="s">
        <v>168</v>
      </c>
      <c r="B43" s="59">
        <v>1000</v>
      </c>
      <c r="C43" s="35">
        <v>613.82000000000005</v>
      </c>
      <c r="D43" s="36">
        <f t="shared" si="0"/>
        <v>0.61382000000000003</v>
      </c>
    </row>
    <row r="44" spans="1:4" x14ac:dyDescent="0.25">
      <c r="A44" s="34" t="s">
        <v>169</v>
      </c>
      <c r="B44" s="59">
        <v>1000</v>
      </c>
      <c r="C44" s="35">
        <v>1763.76</v>
      </c>
      <c r="D44" s="36">
        <f t="shared" si="0"/>
        <v>1.76376</v>
      </c>
    </row>
    <row r="45" spans="1:4" x14ac:dyDescent="0.25">
      <c r="A45" s="34" t="s">
        <v>170</v>
      </c>
      <c r="B45" s="59">
        <v>10000</v>
      </c>
      <c r="C45" s="35">
        <v>3851.5</v>
      </c>
      <c r="D45" s="36">
        <f t="shared" si="0"/>
        <v>0.38514999999999999</v>
      </c>
    </row>
    <row r="46" spans="1:4" x14ac:dyDescent="0.25">
      <c r="A46" s="34" t="s">
        <v>171</v>
      </c>
      <c r="B46" s="59">
        <v>10000</v>
      </c>
      <c r="C46" s="35">
        <v>1136.06</v>
      </c>
      <c r="D46" s="36">
        <f t="shared" si="0"/>
        <v>0.113606</v>
      </c>
    </row>
    <row r="47" spans="1:4" x14ac:dyDescent="0.25">
      <c r="A47" s="34" t="s">
        <v>172</v>
      </c>
      <c r="B47" s="59">
        <v>9000</v>
      </c>
      <c r="C47" s="35">
        <v>2890.98</v>
      </c>
      <c r="D47" s="36">
        <f t="shared" si="0"/>
        <v>0.32122000000000001</v>
      </c>
    </row>
    <row r="48" spans="1:4" x14ac:dyDescent="0.25">
      <c r="A48" s="34" t="s">
        <v>173</v>
      </c>
      <c r="B48" s="59">
        <v>1500</v>
      </c>
      <c r="C48" s="35">
        <v>1392.26</v>
      </c>
      <c r="D48" s="36">
        <f t="shared" si="0"/>
        <v>0.92817333333333329</v>
      </c>
    </row>
    <row r="49" spans="1:4" x14ac:dyDescent="0.25">
      <c r="A49" s="34" t="s">
        <v>174</v>
      </c>
      <c r="B49" s="59">
        <v>1000</v>
      </c>
      <c r="C49" s="35">
        <v>3650</v>
      </c>
      <c r="D49" s="36">
        <f t="shared" si="0"/>
        <v>3.65</v>
      </c>
    </row>
    <row r="50" spans="1:4" x14ac:dyDescent="0.25">
      <c r="A50" s="34" t="s">
        <v>175</v>
      </c>
      <c r="B50" s="59">
        <v>23000</v>
      </c>
      <c r="C50" s="35">
        <v>5593.69</v>
      </c>
      <c r="D50" s="36">
        <f t="shared" si="0"/>
        <v>0.24320391304347824</v>
      </c>
    </row>
    <row r="51" spans="1:4" x14ac:dyDescent="0.25">
      <c r="A51" s="34" t="s">
        <v>176</v>
      </c>
      <c r="B51" s="59">
        <v>11000</v>
      </c>
      <c r="C51" s="35">
        <v>5150.68</v>
      </c>
      <c r="D51" s="36">
        <f t="shared" si="0"/>
        <v>0.46824363636363642</v>
      </c>
    </row>
    <row r="52" spans="1:4" x14ac:dyDescent="0.25">
      <c r="A52" s="34" t="s">
        <v>177</v>
      </c>
      <c r="B52" s="59">
        <v>23000</v>
      </c>
      <c r="C52" s="35">
        <v>7328.89</v>
      </c>
      <c r="D52" s="36">
        <f t="shared" si="0"/>
        <v>0.31864739130434783</v>
      </c>
    </row>
    <row r="53" spans="1:4" x14ac:dyDescent="0.25">
      <c r="A53" s="34" t="s">
        <v>178</v>
      </c>
      <c r="B53" s="59">
        <v>1000</v>
      </c>
      <c r="C53" s="35">
        <v>0</v>
      </c>
      <c r="D53" s="36">
        <f t="shared" si="0"/>
        <v>0</v>
      </c>
    </row>
    <row r="54" spans="1:4" x14ac:dyDescent="0.25">
      <c r="A54" s="34" t="s">
        <v>179</v>
      </c>
      <c r="B54" s="59">
        <v>800</v>
      </c>
      <c r="C54" s="35">
        <v>310.69</v>
      </c>
      <c r="D54" s="36">
        <f t="shared" si="0"/>
        <v>0.3883625</v>
      </c>
    </row>
    <row r="55" spans="1:4" x14ac:dyDescent="0.25">
      <c r="A55" s="34" t="s">
        <v>180</v>
      </c>
      <c r="B55" s="59">
        <v>500</v>
      </c>
      <c r="C55" s="35">
        <v>320</v>
      </c>
      <c r="D55" s="36">
        <f t="shared" si="0"/>
        <v>0.64</v>
      </c>
    </row>
    <row r="56" spans="1:4" x14ac:dyDescent="0.25">
      <c r="A56" s="34" t="s">
        <v>181</v>
      </c>
      <c r="B56" s="59">
        <v>300</v>
      </c>
      <c r="C56" s="35">
        <v>140.26</v>
      </c>
      <c r="D56" s="36">
        <f t="shared" si="0"/>
        <v>0.4675333333333333</v>
      </c>
    </row>
    <row r="57" spans="1:4" x14ac:dyDescent="0.25">
      <c r="A57" s="53" t="s">
        <v>182</v>
      </c>
      <c r="B57" s="54">
        <f>SUBTOTAL(9,B58:B58)</f>
        <v>1000</v>
      </c>
      <c r="C57" s="54">
        <f>SUBTOTAL(9,C58:C58)</f>
        <v>312.98</v>
      </c>
      <c r="D57" s="55">
        <f t="shared" si="0"/>
        <v>0.31298000000000004</v>
      </c>
    </row>
    <row r="58" spans="1:4" x14ac:dyDescent="0.25">
      <c r="A58" s="34" t="s">
        <v>183</v>
      </c>
      <c r="B58" s="35">
        <v>1000</v>
      </c>
      <c r="C58" s="35">
        <v>312.98</v>
      </c>
      <c r="D58" s="36">
        <f t="shared" si="0"/>
        <v>0.31298000000000004</v>
      </c>
    </row>
    <row r="59" spans="1:4" x14ac:dyDescent="0.25">
      <c r="A59" s="53" t="s">
        <v>184</v>
      </c>
      <c r="B59" s="54">
        <f>SUBTOTAL(9,B60:B60)</f>
        <v>2700</v>
      </c>
      <c r="C59" s="54">
        <f>SUBTOTAL(9,C60:C60)</f>
        <v>0</v>
      </c>
      <c r="D59" s="55">
        <f t="shared" ref="D59:D90" si="1">IF(B59&lt;&gt;0,C59/B59,"-")</f>
        <v>0</v>
      </c>
    </row>
    <row r="60" spans="1:4" x14ac:dyDescent="0.25">
      <c r="A60" s="34" t="s">
        <v>185</v>
      </c>
      <c r="B60" s="35">
        <v>2700</v>
      </c>
      <c r="C60" s="35">
        <v>0</v>
      </c>
      <c r="D60" s="36">
        <f t="shared" si="1"/>
        <v>0</v>
      </c>
    </row>
    <row r="61" spans="1:4" x14ac:dyDescent="0.25">
      <c r="A61" s="47" t="s">
        <v>186</v>
      </c>
      <c r="B61" s="48">
        <v>456580</v>
      </c>
      <c r="C61" s="48">
        <f>SUBTOTAL(9,C64:C77)</f>
        <v>61244.189999999995</v>
      </c>
      <c r="D61" s="49">
        <f t="shared" si="1"/>
        <v>0.13413682158657847</v>
      </c>
    </row>
    <row r="62" spans="1:4" x14ac:dyDescent="0.25">
      <c r="A62" s="50" t="s">
        <v>154</v>
      </c>
      <c r="B62" s="51">
        <v>456580</v>
      </c>
      <c r="C62" s="51">
        <f>SUBTOTAL(9,C64:C77)</f>
        <v>61244.189999999995</v>
      </c>
      <c r="D62" s="52">
        <f t="shared" si="1"/>
        <v>0.13413682158657847</v>
      </c>
    </row>
    <row r="63" spans="1:4" x14ac:dyDescent="0.25">
      <c r="A63" s="53" t="s">
        <v>161</v>
      </c>
      <c r="B63" s="54">
        <v>203870</v>
      </c>
      <c r="C63" s="54">
        <f>SUBTOTAL(9,C64:C71)</f>
        <v>40326.299999999996</v>
      </c>
      <c r="D63" s="55">
        <f t="shared" si="1"/>
        <v>0.19780399274047183</v>
      </c>
    </row>
    <row r="64" spans="1:4" x14ac:dyDescent="0.25">
      <c r="A64" s="34" t="s">
        <v>165</v>
      </c>
      <c r="B64" s="59">
        <v>18550</v>
      </c>
      <c r="C64" s="35">
        <v>2048.36</v>
      </c>
      <c r="D64" s="36">
        <f t="shared" si="1"/>
        <v>0.11042371967654988</v>
      </c>
    </row>
    <row r="65" spans="1:4" x14ac:dyDescent="0.25">
      <c r="A65" s="34" t="s">
        <v>170</v>
      </c>
      <c r="B65" s="59">
        <v>2300</v>
      </c>
      <c r="C65" s="35">
        <v>2300</v>
      </c>
      <c r="D65" s="36">
        <f t="shared" si="1"/>
        <v>1</v>
      </c>
    </row>
    <row r="66" spans="1:4" x14ac:dyDescent="0.25">
      <c r="A66" s="34" t="s">
        <v>187</v>
      </c>
      <c r="B66" s="59">
        <v>600</v>
      </c>
      <c r="C66" s="35">
        <v>0</v>
      </c>
      <c r="D66" s="36">
        <f t="shared" si="1"/>
        <v>0</v>
      </c>
    </row>
    <row r="67" spans="1:4" x14ac:dyDescent="0.25">
      <c r="A67" s="34" t="s">
        <v>175</v>
      </c>
      <c r="B67" s="59">
        <v>56780</v>
      </c>
      <c r="C67" s="35">
        <v>13805.59</v>
      </c>
      <c r="D67" s="36">
        <f t="shared" si="1"/>
        <v>0.24314177527298345</v>
      </c>
    </row>
    <row r="68" spans="1:4" x14ac:dyDescent="0.25">
      <c r="A68" s="34" t="s">
        <v>176</v>
      </c>
      <c r="B68" s="59">
        <v>7850</v>
      </c>
      <c r="C68" s="35">
        <v>0</v>
      </c>
      <c r="D68" s="36">
        <f t="shared" si="1"/>
        <v>0</v>
      </c>
    </row>
    <row r="69" spans="1:4" x14ac:dyDescent="0.25">
      <c r="A69" s="34" t="s">
        <v>177</v>
      </c>
      <c r="B69" s="60">
        <v>115090</v>
      </c>
      <c r="C69" s="35">
        <v>21571.75</v>
      </c>
      <c r="D69" s="36">
        <f t="shared" si="1"/>
        <v>0.18743374750195499</v>
      </c>
    </row>
    <row r="70" spans="1:4" x14ac:dyDescent="0.25">
      <c r="A70" s="34" t="s">
        <v>178</v>
      </c>
      <c r="B70" s="59">
        <v>1200</v>
      </c>
      <c r="C70" s="35">
        <v>538.95000000000005</v>
      </c>
      <c r="D70" s="36">
        <f t="shared" si="1"/>
        <v>0.44912500000000005</v>
      </c>
    </row>
    <row r="71" spans="1:4" x14ac:dyDescent="0.25">
      <c r="A71" s="34" t="s">
        <v>179</v>
      </c>
      <c r="B71" s="59">
        <v>1500</v>
      </c>
      <c r="C71" s="35">
        <v>61.65</v>
      </c>
      <c r="D71" s="36">
        <f t="shared" si="1"/>
        <v>4.1099999999999998E-2</v>
      </c>
    </row>
    <row r="72" spans="1:4" x14ac:dyDescent="0.25">
      <c r="A72" s="53" t="s">
        <v>184</v>
      </c>
      <c r="B72" s="54">
        <f>SUBTOTAL(9,B73:B75)</f>
        <v>114210</v>
      </c>
      <c r="C72" s="54">
        <f>SUBTOTAL(9,C73:C75)</f>
        <v>20917.89</v>
      </c>
      <c r="D72" s="55">
        <f t="shared" si="1"/>
        <v>0.18315287628053584</v>
      </c>
    </row>
    <row r="73" spans="1:4" x14ac:dyDescent="0.25">
      <c r="A73" s="34" t="s">
        <v>188</v>
      </c>
      <c r="B73" s="35">
        <v>19270</v>
      </c>
      <c r="C73" s="35">
        <v>14651.86</v>
      </c>
      <c r="D73" s="36">
        <f t="shared" si="1"/>
        <v>0.76034561494551123</v>
      </c>
    </row>
    <row r="74" spans="1:4" x14ac:dyDescent="0.25">
      <c r="A74" s="34" t="s">
        <v>189</v>
      </c>
      <c r="B74" s="35">
        <v>61690</v>
      </c>
      <c r="C74" s="35">
        <v>436.03</v>
      </c>
      <c r="D74" s="36">
        <f t="shared" si="1"/>
        <v>7.0680823472199705E-3</v>
      </c>
    </row>
    <row r="75" spans="1:4" x14ac:dyDescent="0.25">
      <c r="A75" s="34" t="s">
        <v>190</v>
      </c>
      <c r="B75" s="35">
        <v>33250</v>
      </c>
      <c r="C75" s="35">
        <v>5830</v>
      </c>
      <c r="D75" s="36">
        <f t="shared" si="1"/>
        <v>0.17533834586466165</v>
      </c>
    </row>
    <row r="76" spans="1:4" x14ac:dyDescent="0.25">
      <c r="A76" s="53" t="s">
        <v>191</v>
      </c>
      <c r="B76" s="54">
        <f>SUBTOTAL(9,B77:B77)</f>
        <v>138500</v>
      </c>
      <c r="C76" s="54">
        <f>SUBTOTAL(9,C77:C77)</f>
        <v>0</v>
      </c>
      <c r="D76" s="55">
        <f t="shared" si="1"/>
        <v>0</v>
      </c>
    </row>
    <row r="77" spans="1:4" x14ac:dyDescent="0.25">
      <c r="A77" s="34" t="s">
        <v>192</v>
      </c>
      <c r="B77" s="35">
        <v>138500</v>
      </c>
      <c r="C77" s="35">
        <v>0</v>
      </c>
      <c r="D77" s="36">
        <f t="shared" si="1"/>
        <v>0</v>
      </c>
    </row>
    <row r="78" spans="1:4" x14ac:dyDescent="0.25">
      <c r="A78" s="47" t="s">
        <v>193</v>
      </c>
      <c r="B78" s="48">
        <v>83560.83</v>
      </c>
      <c r="C78" s="48">
        <f>SUBTOTAL(9,C81:C109)</f>
        <v>12997.179999999998</v>
      </c>
      <c r="D78" s="49">
        <f t="shared" si="1"/>
        <v>0.1555415378234036</v>
      </c>
    </row>
    <row r="79" spans="1:4" x14ac:dyDescent="0.25">
      <c r="A79" s="50" t="s">
        <v>194</v>
      </c>
      <c r="B79" s="51">
        <v>17200</v>
      </c>
      <c r="C79" s="51">
        <f>SUBTOTAL(9,C81:C93)</f>
        <v>10962.679999999998</v>
      </c>
      <c r="D79" s="52">
        <f t="shared" si="1"/>
        <v>0.63736511627906967</v>
      </c>
    </row>
    <row r="80" spans="1:4" x14ac:dyDescent="0.25">
      <c r="A80" s="53" t="s">
        <v>155</v>
      </c>
      <c r="B80" s="54">
        <f>SUBTOTAL(9,B81:B81)</f>
        <v>0</v>
      </c>
      <c r="C80" s="54">
        <f>SUBTOTAL(9,C81:C81)</f>
        <v>70.849999999999994</v>
      </c>
      <c r="D80" s="55" t="str">
        <f t="shared" si="1"/>
        <v>-</v>
      </c>
    </row>
    <row r="81" spans="1:4" x14ac:dyDescent="0.25">
      <c r="A81" s="34" t="s">
        <v>159</v>
      </c>
      <c r="B81" s="35">
        <v>0</v>
      </c>
      <c r="C81" s="35">
        <v>70.849999999999994</v>
      </c>
      <c r="D81" s="36" t="str">
        <f t="shared" si="1"/>
        <v>-</v>
      </c>
    </row>
    <row r="82" spans="1:4" x14ac:dyDescent="0.25">
      <c r="A82" s="53" t="s">
        <v>161</v>
      </c>
      <c r="B82" s="54">
        <f>SUBTOTAL(9,B83:B89)</f>
        <v>14000</v>
      </c>
      <c r="C82" s="54">
        <f>SUBTOTAL(9,C83:C89)</f>
        <v>9959.0300000000007</v>
      </c>
      <c r="D82" s="55">
        <f t="shared" si="1"/>
        <v>0.71135928571428575</v>
      </c>
    </row>
    <row r="83" spans="1:4" x14ac:dyDescent="0.25">
      <c r="A83" s="34" t="s">
        <v>162</v>
      </c>
      <c r="B83" s="35">
        <v>2000</v>
      </c>
      <c r="C83" s="35">
        <v>2841.99</v>
      </c>
      <c r="D83" s="36">
        <f t="shared" si="1"/>
        <v>1.4209949999999998</v>
      </c>
    </row>
    <row r="84" spans="1:4" x14ac:dyDescent="0.25">
      <c r="A84" s="34" t="s">
        <v>165</v>
      </c>
      <c r="B84" s="35">
        <v>2000</v>
      </c>
      <c r="C84" s="35">
        <v>48.08</v>
      </c>
      <c r="D84" s="36">
        <f t="shared" si="1"/>
        <v>2.4039999999999999E-2</v>
      </c>
    </row>
    <row r="85" spans="1:4" x14ac:dyDescent="0.25">
      <c r="A85" s="34" t="s">
        <v>175</v>
      </c>
      <c r="B85" s="35">
        <v>1000</v>
      </c>
      <c r="C85" s="35">
        <v>1029.18</v>
      </c>
      <c r="D85" s="36">
        <f t="shared" si="1"/>
        <v>1.02918</v>
      </c>
    </row>
    <row r="86" spans="1:4" x14ac:dyDescent="0.25">
      <c r="A86" s="34" t="s">
        <v>177</v>
      </c>
      <c r="B86" s="35">
        <v>7000</v>
      </c>
      <c r="C86" s="35">
        <v>4502</v>
      </c>
      <c r="D86" s="36">
        <f t="shared" si="1"/>
        <v>0.64314285714285713</v>
      </c>
    </row>
    <row r="87" spans="1:4" x14ac:dyDescent="0.25">
      <c r="A87" s="34" t="s">
        <v>195</v>
      </c>
      <c r="B87" s="35"/>
      <c r="C87" s="35">
        <v>79.599999999999994</v>
      </c>
      <c r="D87" s="36" t="str">
        <f t="shared" si="1"/>
        <v>-</v>
      </c>
    </row>
    <row r="88" spans="1:4" x14ac:dyDescent="0.25">
      <c r="A88" s="34" t="s">
        <v>178</v>
      </c>
      <c r="B88" s="35"/>
      <c r="C88" s="35">
        <v>442.31</v>
      </c>
      <c r="D88" s="36" t="str">
        <f t="shared" si="1"/>
        <v>-</v>
      </c>
    </row>
    <row r="89" spans="1:4" x14ac:dyDescent="0.25">
      <c r="A89" s="34" t="s">
        <v>179</v>
      </c>
      <c r="B89" s="35">
        <v>2000</v>
      </c>
      <c r="C89" s="35">
        <v>1015.87</v>
      </c>
      <c r="D89" s="36">
        <f t="shared" si="1"/>
        <v>0.50793500000000003</v>
      </c>
    </row>
    <row r="90" spans="1:4" x14ac:dyDescent="0.25">
      <c r="A90" s="53" t="s">
        <v>184</v>
      </c>
      <c r="B90" s="54">
        <f>SUBTOTAL(9,B91:B93)</f>
        <v>3200</v>
      </c>
      <c r="C90" s="54">
        <f>SUBTOTAL(9,C91:C93)</f>
        <v>932.8</v>
      </c>
      <c r="D90" s="55">
        <f t="shared" si="1"/>
        <v>0.29149999999999998</v>
      </c>
    </row>
    <row r="91" spans="1:4" x14ac:dyDescent="0.25">
      <c r="A91" s="34" t="s">
        <v>188</v>
      </c>
      <c r="B91" s="35"/>
      <c r="C91" s="35">
        <v>730</v>
      </c>
      <c r="D91" s="36" t="str">
        <f t="shared" ref="D91:D110" si="2">IF(B91&lt;&gt;0,C91/B91,"-")</f>
        <v>-</v>
      </c>
    </row>
    <row r="92" spans="1:4" x14ac:dyDescent="0.25">
      <c r="A92" s="34" t="s">
        <v>196</v>
      </c>
      <c r="B92" s="35">
        <v>200</v>
      </c>
      <c r="C92" s="35">
        <v>202.8</v>
      </c>
      <c r="D92" s="36">
        <f t="shared" si="2"/>
        <v>1.014</v>
      </c>
    </row>
    <row r="93" spans="1:4" x14ac:dyDescent="0.25">
      <c r="A93" s="34" t="s">
        <v>190</v>
      </c>
      <c r="B93" s="35">
        <v>3000</v>
      </c>
      <c r="C93" s="35">
        <v>0</v>
      </c>
      <c r="D93" s="36">
        <f t="shared" si="2"/>
        <v>0</v>
      </c>
    </row>
    <row r="94" spans="1:4" x14ac:dyDescent="0.25">
      <c r="A94" s="50" t="s">
        <v>197</v>
      </c>
      <c r="B94" s="51">
        <v>5000</v>
      </c>
      <c r="C94" s="51">
        <f>SUBTOTAL(9,C96:C100)</f>
        <v>2034.5</v>
      </c>
      <c r="D94" s="52">
        <f t="shared" si="2"/>
        <v>0.40689999999999998</v>
      </c>
    </row>
    <row r="95" spans="1:4" x14ac:dyDescent="0.25">
      <c r="A95" s="53" t="s">
        <v>161</v>
      </c>
      <c r="B95" s="54">
        <f>SUBTOTAL(9,B96:B97)</f>
        <v>5000</v>
      </c>
      <c r="C95" s="54">
        <f>SUBTOTAL(9,C96:C97)</f>
        <v>1851.5</v>
      </c>
      <c r="D95" s="55">
        <f t="shared" si="2"/>
        <v>0.37030000000000002</v>
      </c>
    </row>
    <row r="96" spans="1:4" x14ac:dyDescent="0.25">
      <c r="A96" s="34" t="s">
        <v>175</v>
      </c>
      <c r="B96" s="35">
        <v>5000</v>
      </c>
      <c r="C96" s="35">
        <v>0</v>
      </c>
      <c r="D96" s="36">
        <f t="shared" si="2"/>
        <v>0</v>
      </c>
    </row>
    <row r="97" spans="1:4" x14ac:dyDescent="0.25">
      <c r="A97" s="34" t="s">
        <v>179</v>
      </c>
      <c r="B97" s="35"/>
      <c r="C97" s="35">
        <v>1851.5</v>
      </c>
      <c r="D97" s="36" t="str">
        <f t="shared" si="2"/>
        <v>-</v>
      </c>
    </row>
    <row r="98" spans="1:4" x14ac:dyDescent="0.25">
      <c r="A98" s="53" t="s">
        <v>184</v>
      </c>
      <c r="B98" s="54">
        <v>0</v>
      </c>
      <c r="C98" s="54">
        <f>SUBTOTAL(9,C99:C100)</f>
        <v>183</v>
      </c>
      <c r="D98" s="55" t="str">
        <f t="shared" si="2"/>
        <v>-</v>
      </c>
    </row>
    <row r="99" spans="1:4" x14ac:dyDescent="0.25">
      <c r="A99" s="34" t="s">
        <v>196</v>
      </c>
      <c r="B99" s="35"/>
      <c r="C99" s="35">
        <v>103</v>
      </c>
      <c r="D99" s="36" t="str">
        <f t="shared" si="2"/>
        <v>-</v>
      </c>
    </row>
    <row r="100" spans="1:4" x14ac:dyDescent="0.25">
      <c r="A100" s="34" t="s">
        <v>190</v>
      </c>
      <c r="B100" s="35"/>
      <c r="C100" s="35">
        <v>80</v>
      </c>
      <c r="D100" s="36" t="str">
        <f t="shared" si="2"/>
        <v>-</v>
      </c>
    </row>
    <row r="101" spans="1:4" x14ac:dyDescent="0.25">
      <c r="A101" s="50" t="s">
        <v>198</v>
      </c>
      <c r="B101" s="51">
        <v>55560.83</v>
      </c>
      <c r="C101" s="51">
        <f>SUBTOTAL(9,C103:C103)</f>
        <v>0</v>
      </c>
      <c r="D101" s="52">
        <f t="shared" si="2"/>
        <v>0</v>
      </c>
    </row>
    <row r="102" spans="1:4" x14ac:dyDescent="0.25">
      <c r="A102" s="53" t="s">
        <v>161</v>
      </c>
      <c r="B102" s="54">
        <f>SUBTOTAL(9,B103:B103)</f>
        <v>55560.83</v>
      </c>
      <c r="C102" s="54">
        <f>SUBTOTAL(9,C103:C103)</f>
        <v>0</v>
      </c>
      <c r="D102" s="55">
        <f t="shared" si="2"/>
        <v>0</v>
      </c>
    </row>
    <row r="103" spans="1:4" x14ac:dyDescent="0.25">
      <c r="A103" s="34" t="s">
        <v>177</v>
      </c>
      <c r="B103" s="35">
        <v>55560.83</v>
      </c>
      <c r="C103" s="35">
        <v>0</v>
      </c>
      <c r="D103" s="36">
        <f t="shared" si="2"/>
        <v>0</v>
      </c>
    </row>
    <row r="104" spans="1:4" x14ac:dyDescent="0.25">
      <c r="A104" s="50" t="s">
        <v>199</v>
      </c>
      <c r="B104" s="51">
        <v>5500</v>
      </c>
      <c r="C104" s="51">
        <f>SUBTOTAL(9,C106:C106)</f>
        <v>0</v>
      </c>
      <c r="D104" s="52">
        <f t="shared" si="2"/>
        <v>0</v>
      </c>
    </row>
    <row r="105" spans="1:4" x14ac:dyDescent="0.25">
      <c r="A105" s="53" t="s">
        <v>161</v>
      </c>
      <c r="B105" s="54">
        <f>SUBTOTAL(9,B106:B106)</f>
        <v>5500</v>
      </c>
      <c r="C105" s="54">
        <f>SUBTOTAL(9,C106:C106)</f>
        <v>0</v>
      </c>
      <c r="D105" s="55">
        <f t="shared" si="2"/>
        <v>0</v>
      </c>
    </row>
    <row r="106" spans="1:4" x14ac:dyDescent="0.25">
      <c r="A106" s="34" t="s">
        <v>177</v>
      </c>
      <c r="B106" s="35">
        <v>5500</v>
      </c>
      <c r="C106" s="35">
        <v>0</v>
      </c>
      <c r="D106" s="36">
        <f t="shared" si="2"/>
        <v>0</v>
      </c>
    </row>
    <row r="107" spans="1:4" x14ac:dyDescent="0.25">
      <c r="A107" s="50" t="s">
        <v>200</v>
      </c>
      <c r="B107" s="51">
        <v>300</v>
      </c>
      <c r="C107" s="51">
        <f>SUBTOTAL(9,C109:C109)</f>
        <v>0</v>
      </c>
      <c r="D107" s="52">
        <f t="shared" si="2"/>
        <v>0</v>
      </c>
    </row>
    <row r="108" spans="1:4" x14ac:dyDescent="0.25">
      <c r="A108" s="53" t="s">
        <v>201</v>
      </c>
      <c r="B108" s="54">
        <f>SUBTOTAL(9,B109:B109)</f>
        <v>300</v>
      </c>
      <c r="C108" s="54">
        <f>SUBTOTAL(9,C109:C109)</f>
        <v>0</v>
      </c>
      <c r="D108" s="55">
        <f t="shared" si="2"/>
        <v>0</v>
      </c>
    </row>
    <row r="109" spans="1:4" x14ac:dyDescent="0.25">
      <c r="A109" s="34" t="s">
        <v>202</v>
      </c>
      <c r="B109" s="35">
        <v>300</v>
      </c>
      <c r="C109" s="35">
        <v>0</v>
      </c>
      <c r="D109" s="36">
        <f t="shared" si="2"/>
        <v>0</v>
      </c>
    </row>
    <row r="110" spans="1:4" ht="20.100000000000001" customHeight="1" x14ac:dyDescent="0.25">
      <c r="A110" s="37" t="s">
        <v>57</v>
      </c>
      <c r="B110" s="38">
        <v>1826440.83</v>
      </c>
      <c r="C110" s="38">
        <f>IFERROR(SUBTOTAL(9,C31:C109),0)</f>
        <v>700140.52999999991</v>
      </c>
      <c r="D110" s="39">
        <f t="shared" si="2"/>
        <v>0.38333600437524157</v>
      </c>
    </row>
    <row r="111" spans="1:4" x14ac:dyDescent="0.25">
      <c r="D111" s="11"/>
    </row>
  </sheetData>
  <mergeCells count="3">
    <mergeCell ref="A2:D2"/>
    <mergeCell ref="A1:D1"/>
    <mergeCell ref="A14:D14"/>
  </mergeCells>
  <pageMargins left="0.70866141732283505" right="0.70866141732283505" top="0.74803149606299202" bottom="0.74803149606299202" header="0.31496062992126" footer="0.31496062992126"/>
  <pageSetup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15</vt:i4>
      </vt:variant>
    </vt:vector>
  </HeadingPairs>
  <TitlesOfParts>
    <vt:vector size="19" baseType="lpstr">
      <vt:lpstr>Sažetak</vt:lpstr>
      <vt:lpstr>Račun prihoda i rashoda</vt:lpstr>
      <vt:lpstr>Račun financiranja</vt:lpstr>
      <vt:lpstr>Posebni dio</vt:lpstr>
      <vt:lpstr>Sažetak!__S0A_Master_DS__X</vt:lpstr>
      <vt:lpstr>Sažetak!__S0A_Naslov_DS__</vt:lpstr>
      <vt:lpstr>'Račun prihoda i rashoda'!__S1A_G01_DS__X</vt:lpstr>
      <vt:lpstr>'Račun prihoda i rashoda'!__S1A_G02_DS__X</vt:lpstr>
      <vt:lpstr>'Račun prihoda i rashoda'!__S1A_G03_DS__X</vt:lpstr>
      <vt:lpstr>'Račun prihoda i rashoda'!__S1A_Master_DS__X</vt:lpstr>
      <vt:lpstr>'Račun financiranja'!__S1A_Naslov_DS__</vt:lpstr>
      <vt:lpstr>'Račun prihoda i rashoda'!__S1A_Naslov_DS__</vt:lpstr>
      <vt:lpstr>'Posebni dio'!__S2A_G01_DS__X</vt:lpstr>
      <vt:lpstr>'Posebni dio'!__S2A_Master_DS__X</vt:lpstr>
      <vt:lpstr>'Posebni dio'!__S2A_Naslov_DS__</vt:lpstr>
      <vt:lpstr>Sažetak!S0A_Ver1</vt:lpstr>
      <vt:lpstr>'Račun financiranja'!S1A_RedoviSveuk</vt:lpstr>
      <vt:lpstr>'Račun prihoda i rashoda'!S1A_RedoviSveuk</vt:lpstr>
      <vt:lpstr>'Posebni dio'!S2A_RedoviSveuk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Gordan Celic</cp:lastModifiedBy>
  <dcterms:created xsi:type="dcterms:W3CDTF">2026-07-20T07:29:16Z</dcterms:created>
  <dcterms:modified xsi:type="dcterms:W3CDTF">2026-08-24T07:27:22Z</dcterms:modified>
</cp:coreProperties>
</file>