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899FB77-A43D-4ACA-A003-4AC9412EBEF2}" xr6:coauthVersionLast="47" xr6:coauthVersionMax="47" xr10:uidLastSave="{00000000-0000-0000-0000-000000000000}"/>
  <bookViews>
    <workbookView xWindow="3840" yWindow="3840" windowWidth="21600" windowHeight="11295" activeTab="1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rashoda'!$A$7:$F$35</definedName>
    <definedName name="__S1A_G02_DS__X" localSheetId="2">'Račun financiranja'!#REF!</definedName>
    <definedName name="__S1A_G02_DS__X" localSheetId="1">'Račun prihoda i rashoda'!$A$8:$F$10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dio'!$A$6:$E$7</definedName>
    <definedName name="__S2A_Master_DS__X" localSheetId="3">'Posebni dio'!$A$7:$E$7</definedName>
    <definedName name="__S2A_Naslov_DS__" localSheetId="3">'Posebni dio'!$A$1:$E$5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rashoda'!$A$39:$F$39</definedName>
    <definedName name="S2A_RedoviSveuk" localSheetId="3">'Posebni dio'!$A$8:$E$8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 l="1"/>
  <c r="C47" i="3" l="1"/>
  <c r="D66" i="5"/>
  <c r="E66" i="5"/>
  <c r="D65" i="5"/>
  <c r="E65" i="5"/>
  <c r="D64" i="5"/>
  <c r="E64" i="5"/>
  <c r="D63" i="5"/>
  <c r="E63" i="5"/>
  <c r="D54" i="5"/>
  <c r="E54" i="5"/>
  <c r="D47" i="5"/>
  <c r="E47" i="5"/>
  <c r="B148" i="5"/>
  <c r="B147" i="5"/>
  <c r="B145" i="5"/>
  <c r="B144" i="5"/>
  <c r="B141" i="5"/>
  <c r="B134" i="5"/>
  <c r="B131" i="5" s="1"/>
  <c r="B132" i="5"/>
  <c r="B129" i="5"/>
  <c r="B123" i="5" s="1"/>
  <c r="B124" i="5"/>
  <c r="B118" i="5"/>
  <c r="B116" i="5"/>
  <c r="B109" i="5"/>
  <c r="B106" i="5" s="1"/>
  <c r="B107" i="5"/>
  <c r="B102" i="5"/>
  <c r="B100" i="5"/>
  <c r="B89" i="5"/>
  <c r="B86" i="5"/>
  <c r="B82" i="5"/>
  <c r="B79" i="5"/>
  <c r="B69" i="5" s="1"/>
  <c r="B70" i="5"/>
  <c r="B61" i="5"/>
  <c r="B59" i="5"/>
  <c r="B36" i="5"/>
  <c r="B31" i="5"/>
  <c r="B85" i="5" l="1"/>
  <c r="B84" i="5"/>
  <c r="B68" i="5"/>
  <c r="B30" i="5"/>
  <c r="B29" i="5"/>
  <c r="B28" i="5" l="1"/>
  <c r="B151" i="5"/>
  <c r="C36" i="3"/>
  <c r="D36" i="3"/>
  <c r="C33" i="3"/>
  <c r="D33" i="3"/>
  <c r="C32" i="3"/>
  <c r="D32" i="3"/>
  <c r="C30" i="3"/>
  <c r="C26" i="3" s="1"/>
  <c r="D30" i="3"/>
  <c r="D26" i="3" s="1"/>
  <c r="C27" i="3"/>
  <c r="D27" i="3"/>
  <c r="C24" i="3"/>
  <c r="D24" i="3"/>
  <c r="C23" i="3"/>
  <c r="D23" i="3"/>
  <c r="C21" i="3"/>
  <c r="D21" i="3"/>
  <c r="C20" i="3"/>
  <c r="D20" i="3"/>
  <c r="C18" i="3"/>
  <c r="D18" i="3"/>
  <c r="C16" i="3"/>
  <c r="D16" i="3"/>
  <c r="C14" i="3"/>
  <c r="D14" i="3"/>
  <c r="C12" i="3"/>
  <c r="D12" i="3"/>
  <c r="C9" i="3"/>
  <c r="D9" i="3"/>
  <c r="C8" i="3"/>
  <c r="D8" i="3"/>
  <c r="C101" i="3"/>
  <c r="D101" i="3"/>
  <c r="C98" i="3"/>
  <c r="C93" i="3" s="1"/>
  <c r="D98" i="3"/>
  <c r="C94" i="3"/>
  <c r="D94" i="3"/>
  <c r="D93" i="3"/>
  <c r="C91" i="3"/>
  <c r="D91" i="3"/>
  <c r="C90" i="3"/>
  <c r="D90" i="3"/>
  <c r="C89" i="3"/>
  <c r="C87" i="3"/>
  <c r="D87" i="3"/>
  <c r="C86" i="3"/>
  <c r="D86" i="3"/>
  <c r="C84" i="3"/>
  <c r="D84" i="3"/>
  <c r="C83" i="3"/>
  <c r="D83" i="3"/>
  <c r="C78" i="3"/>
  <c r="D78" i="3"/>
  <c r="C76" i="3"/>
  <c r="D76" i="3"/>
  <c r="C66" i="3"/>
  <c r="D66" i="3"/>
  <c r="C60" i="3"/>
  <c r="D60" i="3"/>
  <c r="C55" i="3"/>
  <c r="D55" i="3"/>
  <c r="C52" i="3"/>
  <c r="D52" i="3"/>
  <c r="C50" i="3"/>
  <c r="D50" i="3"/>
  <c r="D47" i="3"/>
  <c r="D46" i="3"/>
  <c r="D89" i="3" l="1"/>
  <c r="C46" i="3"/>
  <c r="C11" i="3"/>
  <c r="D11" i="3"/>
  <c r="D54" i="3"/>
  <c r="D103" i="3" s="1"/>
  <c r="C54" i="3"/>
  <c r="C103" i="3" s="1"/>
  <c r="D7" i="3" l="1"/>
  <c r="D39" i="3"/>
  <c r="D37" i="3" s="1"/>
  <c r="C7" i="3"/>
  <c r="C39" i="3"/>
  <c r="C37" i="3" s="1"/>
  <c r="C45" i="3"/>
  <c r="F92" i="3"/>
  <c r="E92" i="3"/>
  <c r="F91" i="3"/>
  <c r="B91" i="3"/>
  <c r="E91" i="3" s="1"/>
  <c r="F90" i="3"/>
  <c r="B90" i="3"/>
  <c r="F58" i="3"/>
  <c r="E58" i="3"/>
  <c r="E90" i="3" l="1"/>
  <c r="B36" i="3" l="1"/>
  <c r="F38" i="3"/>
  <c r="E38" i="3"/>
  <c r="F37" i="3"/>
  <c r="E150" i="5" l="1"/>
  <c r="D150" i="5"/>
  <c r="E149" i="5"/>
  <c r="D149" i="5"/>
  <c r="E148" i="5"/>
  <c r="C148" i="5"/>
  <c r="D148" i="5"/>
  <c r="E147" i="5"/>
  <c r="D147" i="5"/>
  <c r="C147" i="5"/>
  <c r="E146" i="5"/>
  <c r="D146" i="5"/>
  <c r="C145" i="5"/>
  <c r="E145" i="5" s="1"/>
  <c r="D145" i="5"/>
  <c r="C144" i="5"/>
  <c r="E144" i="5" s="1"/>
  <c r="D144" i="5"/>
  <c r="E143" i="5"/>
  <c r="D143" i="5"/>
  <c r="E142" i="5"/>
  <c r="D142" i="5"/>
  <c r="C141" i="5"/>
  <c r="E141" i="5" s="1"/>
  <c r="D141" i="5"/>
  <c r="E140" i="5"/>
  <c r="D140" i="5"/>
  <c r="E139" i="5"/>
  <c r="D139" i="5"/>
  <c r="E138" i="5"/>
  <c r="D138" i="5"/>
  <c r="E137" i="5"/>
  <c r="D137" i="5"/>
  <c r="E136" i="5"/>
  <c r="D136" i="5"/>
  <c r="E135" i="5"/>
  <c r="D135" i="5"/>
  <c r="C134" i="5"/>
  <c r="E134" i="5" s="1"/>
  <c r="D134" i="5"/>
  <c r="E133" i="5"/>
  <c r="D133" i="5"/>
  <c r="D132" i="5"/>
  <c r="C132" i="5"/>
  <c r="E132" i="5" s="1"/>
  <c r="E130" i="5"/>
  <c r="D130" i="5"/>
  <c r="C129" i="5"/>
  <c r="E129" i="5" s="1"/>
  <c r="D129" i="5"/>
  <c r="E128" i="5"/>
  <c r="D128" i="5"/>
  <c r="E127" i="5"/>
  <c r="D127" i="5"/>
  <c r="E126" i="5"/>
  <c r="D126" i="5"/>
  <c r="E125" i="5"/>
  <c r="D125" i="5"/>
  <c r="C124" i="5"/>
  <c r="E124" i="5" s="1"/>
  <c r="D124" i="5"/>
  <c r="D123" i="5"/>
  <c r="E122" i="5"/>
  <c r="D122" i="5"/>
  <c r="E121" i="5"/>
  <c r="D121" i="5"/>
  <c r="E120" i="5"/>
  <c r="D120" i="5"/>
  <c r="E119" i="5"/>
  <c r="D119" i="5"/>
  <c r="C118" i="5"/>
  <c r="E118" i="5" s="1"/>
  <c r="D118" i="5"/>
  <c r="E117" i="5"/>
  <c r="D117" i="5"/>
  <c r="E116" i="5"/>
  <c r="D116" i="5"/>
  <c r="C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D109" i="5"/>
  <c r="C109" i="5"/>
  <c r="C106" i="5" s="1"/>
  <c r="E108" i="5"/>
  <c r="D108" i="5"/>
  <c r="E107" i="5"/>
  <c r="C107" i="5"/>
  <c r="D107" i="5"/>
  <c r="D106" i="5"/>
  <c r="E105" i="5"/>
  <c r="D105" i="5"/>
  <c r="E104" i="5"/>
  <c r="D104" i="5"/>
  <c r="E103" i="5"/>
  <c r="D103" i="5"/>
  <c r="D102" i="5"/>
  <c r="C102" i="5"/>
  <c r="E102" i="5" s="1"/>
  <c r="E101" i="5"/>
  <c r="D101" i="5"/>
  <c r="C100" i="5"/>
  <c r="E100" i="5" s="1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C89" i="5"/>
  <c r="D89" i="5"/>
  <c r="E88" i="5"/>
  <c r="D88" i="5"/>
  <c r="E87" i="5"/>
  <c r="D87" i="5"/>
  <c r="C86" i="5"/>
  <c r="E86" i="5" s="1"/>
  <c r="D86" i="5"/>
  <c r="E83" i="5"/>
  <c r="D83" i="5"/>
  <c r="E82" i="5"/>
  <c r="D82" i="5"/>
  <c r="C82" i="5"/>
  <c r="E81" i="5"/>
  <c r="D81" i="5"/>
  <c r="E80" i="5"/>
  <c r="D80" i="5"/>
  <c r="C79" i="5"/>
  <c r="E79" i="5" s="1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C70" i="5"/>
  <c r="E70" i="5" s="1"/>
  <c r="D70" i="5"/>
  <c r="E67" i="5"/>
  <c r="D67" i="5"/>
  <c r="E62" i="5"/>
  <c r="D62" i="5"/>
  <c r="C61" i="5"/>
  <c r="E61" i="5" s="1"/>
  <c r="E60" i="5"/>
  <c r="D60" i="5"/>
  <c r="C59" i="5"/>
  <c r="E59" i="5" s="1"/>
  <c r="D59" i="5"/>
  <c r="E58" i="5"/>
  <c r="D58" i="5"/>
  <c r="E57" i="5"/>
  <c r="D57" i="5"/>
  <c r="E56" i="5"/>
  <c r="D56" i="5"/>
  <c r="E55" i="5"/>
  <c r="D55" i="5"/>
  <c r="E53" i="5"/>
  <c r="D53" i="5"/>
  <c r="E52" i="5"/>
  <c r="D52" i="5"/>
  <c r="E51" i="5"/>
  <c r="D51" i="5"/>
  <c r="E50" i="5"/>
  <c r="D50" i="5"/>
  <c r="E49" i="5"/>
  <c r="D49" i="5"/>
  <c r="E48" i="5"/>
  <c r="D48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C36" i="5"/>
  <c r="E36" i="5" s="1"/>
  <c r="E35" i="5"/>
  <c r="D35" i="5"/>
  <c r="E34" i="5"/>
  <c r="D34" i="5"/>
  <c r="E33" i="5"/>
  <c r="D33" i="5"/>
  <c r="E32" i="5"/>
  <c r="D32" i="5"/>
  <c r="C31" i="5"/>
  <c r="E31" i="5" s="1"/>
  <c r="D31" i="5"/>
  <c r="C17" i="5"/>
  <c r="B8" i="5"/>
  <c r="D7" i="5"/>
  <c r="B6" i="5"/>
  <c r="D6" i="5"/>
  <c r="C5" i="5"/>
  <c r="D5" i="5" s="1"/>
  <c r="B5" i="5"/>
  <c r="E30" i="4"/>
  <c r="D30" i="4"/>
  <c r="C30" i="4"/>
  <c r="F30" i="4" s="1"/>
  <c r="B30" i="4"/>
  <c r="D29" i="4"/>
  <c r="C29" i="4"/>
  <c r="B29" i="4"/>
  <c r="D24" i="4"/>
  <c r="C24" i="4"/>
  <c r="F24" i="4" s="1"/>
  <c r="B24" i="4"/>
  <c r="E24" i="4" s="1"/>
  <c r="D23" i="4"/>
  <c r="C23" i="4"/>
  <c r="B23" i="4"/>
  <c r="F13" i="4"/>
  <c r="E13" i="4"/>
  <c r="D13" i="4"/>
  <c r="B13" i="4"/>
  <c r="D12" i="4"/>
  <c r="B12" i="4"/>
  <c r="F7" i="4"/>
  <c r="E7" i="4"/>
  <c r="D7" i="4"/>
  <c r="B7" i="4"/>
  <c r="D6" i="4"/>
  <c r="B6" i="4"/>
  <c r="D157" i="3"/>
  <c r="C157" i="3"/>
  <c r="B157" i="3"/>
  <c r="F156" i="3"/>
  <c r="E156" i="3"/>
  <c r="D155" i="3"/>
  <c r="C155" i="3"/>
  <c r="B155" i="3"/>
  <c r="D154" i="3"/>
  <c r="C154" i="3"/>
  <c r="B154" i="3"/>
  <c r="F143" i="3"/>
  <c r="E143" i="3"/>
  <c r="D142" i="3"/>
  <c r="C142" i="3"/>
  <c r="F142" i="3" s="1"/>
  <c r="B142" i="3"/>
  <c r="E142" i="3" s="1"/>
  <c r="F141" i="3"/>
  <c r="E141" i="3"/>
  <c r="D140" i="3"/>
  <c r="C140" i="3"/>
  <c r="B140" i="3"/>
  <c r="E140" i="3" s="1"/>
  <c r="F139" i="3"/>
  <c r="E139" i="3"/>
  <c r="F138" i="3"/>
  <c r="E138" i="3"/>
  <c r="D137" i="3"/>
  <c r="C137" i="3"/>
  <c r="B137" i="3"/>
  <c r="E137" i="3" s="1"/>
  <c r="F136" i="3"/>
  <c r="E136" i="3"/>
  <c r="D135" i="3"/>
  <c r="C135" i="3"/>
  <c r="B135" i="3"/>
  <c r="E135" i="3" s="1"/>
  <c r="F134" i="3"/>
  <c r="E134" i="3"/>
  <c r="D133" i="3"/>
  <c r="C133" i="3"/>
  <c r="C144" i="3" s="1"/>
  <c r="B133" i="3"/>
  <c r="E133" i="3" s="1"/>
  <c r="F132" i="3"/>
  <c r="E132" i="3"/>
  <c r="D131" i="3"/>
  <c r="C131" i="3"/>
  <c r="B131" i="3"/>
  <c r="D130" i="3"/>
  <c r="C130" i="3"/>
  <c r="B130" i="3"/>
  <c r="F124" i="3"/>
  <c r="E124" i="3"/>
  <c r="D123" i="3"/>
  <c r="C123" i="3"/>
  <c r="F123" i="3" s="1"/>
  <c r="B123" i="3"/>
  <c r="E123" i="3" s="1"/>
  <c r="F122" i="3"/>
  <c r="E122" i="3"/>
  <c r="F121" i="3"/>
  <c r="E121" i="3"/>
  <c r="D120" i="3"/>
  <c r="C120" i="3"/>
  <c r="B120" i="3"/>
  <c r="F119" i="3"/>
  <c r="E119" i="3"/>
  <c r="D118" i="3"/>
  <c r="C118" i="3"/>
  <c r="B118" i="3"/>
  <c r="E118" i="3" s="1"/>
  <c r="F117" i="3"/>
  <c r="E117" i="3"/>
  <c r="D116" i="3"/>
  <c r="C116" i="3"/>
  <c r="F116" i="3" s="1"/>
  <c r="B116" i="3"/>
  <c r="F115" i="3"/>
  <c r="E115" i="3"/>
  <c r="D114" i="3"/>
  <c r="E114" i="3" s="1"/>
  <c r="C114" i="3"/>
  <c r="B114" i="3"/>
  <c r="D113" i="3"/>
  <c r="C113" i="3"/>
  <c r="B113" i="3"/>
  <c r="F102" i="3"/>
  <c r="E102" i="3"/>
  <c r="F101" i="3"/>
  <c r="B101" i="3"/>
  <c r="E101" i="3" s="1"/>
  <c r="F100" i="3"/>
  <c r="E100" i="3"/>
  <c r="F99" i="3"/>
  <c r="E99" i="3"/>
  <c r="F98" i="3"/>
  <c r="F93" i="3"/>
  <c r="B98" i="3"/>
  <c r="E98" i="3" s="1"/>
  <c r="F97" i="3"/>
  <c r="E97" i="3"/>
  <c r="F96" i="3"/>
  <c r="E96" i="3"/>
  <c r="F95" i="3"/>
  <c r="E95" i="3"/>
  <c r="F94" i="3"/>
  <c r="B94" i="3"/>
  <c r="E94" i="3" s="1"/>
  <c r="F89" i="3"/>
  <c r="F88" i="3"/>
  <c r="E88" i="3"/>
  <c r="F87" i="3"/>
  <c r="B87" i="3"/>
  <c r="E87" i="3" s="1"/>
  <c r="F86" i="3"/>
  <c r="E86" i="3"/>
  <c r="B86" i="3"/>
  <c r="F85" i="3"/>
  <c r="E85" i="3"/>
  <c r="F84" i="3"/>
  <c r="B84" i="3"/>
  <c r="E84" i="3" s="1"/>
  <c r="F83" i="3"/>
  <c r="B83" i="3"/>
  <c r="F82" i="3"/>
  <c r="E82" i="3"/>
  <c r="F81" i="3"/>
  <c r="E81" i="3"/>
  <c r="F80" i="3"/>
  <c r="E80" i="3"/>
  <c r="F79" i="3"/>
  <c r="E79" i="3"/>
  <c r="F78" i="3"/>
  <c r="B78" i="3"/>
  <c r="F77" i="3"/>
  <c r="E77" i="3"/>
  <c r="F76" i="3"/>
  <c r="B76" i="3"/>
  <c r="E76" i="3" s="1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B66" i="3"/>
  <c r="E66" i="3" s="1"/>
  <c r="F65" i="3"/>
  <c r="E65" i="3"/>
  <c r="F64" i="3"/>
  <c r="E64" i="3"/>
  <c r="F63" i="3"/>
  <c r="E63" i="3"/>
  <c r="F62" i="3"/>
  <c r="E62" i="3"/>
  <c r="F61" i="3"/>
  <c r="E61" i="3"/>
  <c r="F60" i="3"/>
  <c r="F54" i="3"/>
  <c r="B60" i="3"/>
  <c r="F59" i="3"/>
  <c r="E59" i="3"/>
  <c r="F57" i="3"/>
  <c r="E57" i="3"/>
  <c r="F56" i="3"/>
  <c r="E56" i="3"/>
  <c r="F55" i="3"/>
  <c r="B55" i="3"/>
  <c r="F53" i="3"/>
  <c r="E53" i="3"/>
  <c r="F52" i="3"/>
  <c r="B52" i="3"/>
  <c r="E52" i="3" s="1"/>
  <c r="F51" i="3"/>
  <c r="E51" i="3"/>
  <c r="F50" i="3"/>
  <c r="F46" i="3"/>
  <c r="B50" i="3"/>
  <c r="F49" i="3"/>
  <c r="E49" i="3"/>
  <c r="F48" i="3"/>
  <c r="E48" i="3"/>
  <c r="F47" i="3"/>
  <c r="B47" i="3"/>
  <c r="E47" i="3" s="1"/>
  <c r="D44" i="3"/>
  <c r="E44" i="3" s="1"/>
  <c r="B44" i="3"/>
  <c r="F35" i="3"/>
  <c r="E35" i="3"/>
  <c r="F34" i="3"/>
  <c r="E34" i="3"/>
  <c r="F33" i="3"/>
  <c r="B33" i="3"/>
  <c r="E33" i="3" s="1"/>
  <c r="F32" i="3"/>
  <c r="B32" i="3"/>
  <c r="E32" i="3" s="1"/>
  <c r="F31" i="3"/>
  <c r="E31" i="3"/>
  <c r="F30" i="3"/>
  <c r="F26" i="3"/>
  <c r="B30" i="3"/>
  <c r="B26" i="3" s="1"/>
  <c r="F29" i="3"/>
  <c r="E29" i="3"/>
  <c r="F28" i="3"/>
  <c r="E28" i="3"/>
  <c r="F27" i="3"/>
  <c r="B27" i="3"/>
  <c r="E27" i="3" s="1"/>
  <c r="F25" i="3"/>
  <c r="E25" i="3"/>
  <c r="F24" i="3"/>
  <c r="B24" i="3"/>
  <c r="E24" i="3" s="1"/>
  <c r="F23" i="3"/>
  <c r="B23" i="3"/>
  <c r="E23" i="3" s="1"/>
  <c r="F22" i="3"/>
  <c r="E22" i="3"/>
  <c r="F21" i="3"/>
  <c r="B21" i="3"/>
  <c r="F20" i="3"/>
  <c r="B20" i="3"/>
  <c r="F19" i="3"/>
  <c r="E19" i="3"/>
  <c r="F18" i="3"/>
  <c r="B18" i="3"/>
  <c r="E18" i="3" s="1"/>
  <c r="F17" i="3"/>
  <c r="E17" i="3"/>
  <c r="F16" i="3"/>
  <c r="B16" i="3"/>
  <c r="F15" i="3"/>
  <c r="E15" i="3"/>
  <c r="F14" i="3"/>
  <c r="B14" i="3"/>
  <c r="E14" i="3" s="1"/>
  <c r="F13" i="3"/>
  <c r="E13" i="3"/>
  <c r="F12" i="3"/>
  <c r="B12" i="3"/>
  <c r="F10" i="3"/>
  <c r="E10" i="3"/>
  <c r="F9" i="3"/>
  <c r="B9" i="3"/>
  <c r="E9" i="3" s="1"/>
  <c r="F8" i="3"/>
  <c r="B8" i="3"/>
  <c r="E8" i="3" s="1"/>
  <c r="D6" i="3"/>
  <c r="B6" i="3"/>
  <c r="D25" i="2"/>
  <c r="C25" i="2"/>
  <c r="B25" i="2"/>
  <c r="F24" i="2"/>
  <c r="E24" i="2"/>
  <c r="F23" i="2"/>
  <c r="E23" i="2"/>
  <c r="D22" i="2"/>
  <c r="C22" i="2"/>
  <c r="F22" i="2" s="1"/>
  <c r="B22" i="2"/>
  <c r="E22" i="2" s="1"/>
  <c r="F21" i="2"/>
  <c r="E21" i="2"/>
  <c r="F20" i="2"/>
  <c r="E20" i="2"/>
  <c r="D19" i="2"/>
  <c r="C19" i="2"/>
  <c r="B19" i="2"/>
  <c r="F18" i="2"/>
  <c r="E18" i="2"/>
  <c r="D18" i="2"/>
  <c r="C18" i="2"/>
  <c r="B18" i="2"/>
  <c r="D14" i="2"/>
  <c r="C14" i="2"/>
  <c r="B14" i="2"/>
  <c r="D13" i="2"/>
  <c r="F13" i="2" s="1"/>
  <c r="C13" i="2"/>
  <c r="B13" i="2"/>
  <c r="F12" i="2"/>
  <c r="E12" i="2"/>
  <c r="F11" i="2"/>
  <c r="E11" i="2"/>
  <c r="F10" i="2"/>
  <c r="D10" i="2"/>
  <c r="C10" i="2"/>
  <c r="B10" i="2"/>
  <c r="F9" i="2"/>
  <c r="E9" i="2"/>
  <c r="F8" i="2"/>
  <c r="E8" i="2"/>
  <c r="D7" i="2"/>
  <c r="E7" i="2" s="1"/>
  <c r="C7" i="2"/>
  <c r="B7" i="2"/>
  <c r="E6" i="3"/>
  <c r="E29" i="4"/>
  <c r="F12" i="4"/>
  <c r="D17" i="5"/>
  <c r="F113" i="3"/>
  <c r="F19" i="2"/>
  <c r="E113" i="3"/>
  <c r="F6" i="4"/>
  <c r="F154" i="3"/>
  <c r="F29" i="4"/>
  <c r="E19" i="2"/>
  <c r="E154" i="3"/>
  <c r="E23" i="4"/>
  <c r="E130" i="3"/>
  <c r="E12" i="4"/>
  <c r="E6" i="4"/>
  <c r="E155" i="3" l="1"/>
  <c r="C123" i="5"/>
  <c r="E123" i="5" s="1"/>
  <c r="C26" i="2"/>
  <c r="E109" i="5"/>
  <c r="E131" i="3"/>
  <c r="C85" i="5"/>
  <c r="E85" i="5" s="1"/>
  <c r="E120" i="3"/>
  <c r="F131" i="3"/>
  <c r="E89" i="5"/>
  <c r="B26" i="2"/>
  <c r="E25" i="2"/>
  <c r="F25" i="2"/>
  <c r="D26" i="2"/>
  <c r="E10" i="2"/>
  <c r="E13" i="2"/>
  <c r="F14" i="2"/>
  <c r="C68" i="5"/>
  <c r="C131" i="5"/>
  <c r="E131" i="5" s="1"/>
  <c r="C69" i="5"/>
  <c r="E69" i="5" s="1"/>
  <c r="D69" i="5"/>
  <c r="D79" i="5"/>
  <c r="C30" i="5"/>
  <c r="E30" i="5" s="1"/>
  <c r="D61" i="5"/>
  <c r="D36" i="5"/>
  <c r="D8" i="5"/>
  <c r="F114" i="3"/>
  <c r="B125" i="3"/>
  <c r="D144" i="3"/>
  <c r="F144" i="3" s="1"/>
  <c r="E20" i="3"/>
  <c r="E26" i="3"/>
  <c r="E30" i="3"/>
  <c r="C125" i="3"/>
  <c r="E83" i="3"/>
  <c r="D125" i="3"/>
  <c r="F125" i="3" s="1"/>
  <c r="F137" i="3"/>
  <c r="F140" i="3"/>
  <c r="E16" i="3"/>
  <c r="E12" i="3"/>
  <c r="F155" i="3"/>
  <c r="E21" i="3"/>
  <c r="E60" i="3"/>
  <c r="E78" i="3"/>
  <c r="F133" i="3"/>
  <c r="B89" i="3"/>
  <c r="E89" i="3" s="1"/>
  <c r="B93" i="3"/>
  <c r="E93" i="3" s="1"/>
  <c r="B54" i="3"/>
  <c r="B45" i="3" s="1"/>
  <c r="F103" i="3"/>
  <c r="E55" i="3"/>
  <c r="D45" i="3"/>
  <c r="F45" i="3" s="1"/>
  <c r="B46" i="3"/>
  <c r="E46" i="3" s="1"/>
  <c r="F157" i="3"/>
  <c r="E157" i="3"/>
  <c r="E14" i="2"/>
  <c r="F11" i="3"/>
  <c r="F7" i="3"/>
  <c r="C84" i="5"/>
  <c r="E84" i="5" s="1"/>
  <c r="E106" i="5"/>
  <c r="D68" i="5"/>
  <c r="E116" i="3"/>
  <c r="F118" i="3"/>
  <c r="D85" i="5"/>
  <c r="B144" i="3"/>
  <c r="B11" i="3"/>
  <c r="E50" i="3"/>
  <c r="F120" i="3"/>
  <c r="F135" i="3"/>
  <c r="C29" i="5"/>
  <c r="E29" i="5" s="1"/>
  <c r="F6" i="3"/>
  <c r="F44" i="3"/>
  <c r="E5" i="5"/>
  <c r="E17" i="5"/>
  <c r="F7" i="2"/>
  <c r="F130" i="3"/>
  <c r="F23" i="4"/>
  <c r="B39" i="3" l="1"/>
  <c r="C151" i="5"/>
  <c r="E151" i="5" s="1"/>
  <c r="E144" i="3"/>
  <c r="E26" i="2"/>
  <c r="F26" i="2"/>
  <c r="E68" i="5"/>
  <c r="C28" i="5"/>
  <c r="E28" i="5" s="1"/>
  <c r="C18" i="5"/>
  <c r="C19" i="5"/>
  <c r="E19" i="5" s="1"/>
  <c r="D30" i="5"/>
  <c r="D29" i="5"/>
  <c r="E125" i="3"/>
  <c r="E45" i="3"/>
  <c r="F39" i="3"/>
  <c r="F36" i="3"/>
  <c r="E54" i="3"/>
  <c r="B103" i="3"/>
  <c r="E103" i="3" s="1"/>
  <c r="E11" i="3"/>
  <c r="D131" i="5"/>
  <c r="E18" i="5" l="1"/>
  <c r="C7" i="5"/>
  <c r="D19" i="5"/>
  <c r="D84" i="5"/>
  <c r="D18" i="5"/>
  <c r="D151" i="5"/>
  <c r="D28" i="5"/>
  <c r="E36" i="3"/>
  <c r="E39" i="3"/>
  <c r="B37" i="3"/>
  <c r="E37" i="3" l="1"/>
  <c r="B7" i="3"/>
  <c r="E7" i="3" s="1"/>
  <c r="C8" i="5"/>
  <c r="E8" i="5" s="1"/>
  <c r="E7" i="5"/>
  <c r="C6" i="5"/>
  <c r="E6" i="5" s="1"/>
</calcChain>
</file>

<file path=xl/sharedStrings.xml><?xml version="1.0" encoding="utf-8"?>
<sst xmlns="http://schemas.openxmlformats.org/spreadsheetml/2006/main" count="393" uniqueCount="218">
  <si>
    <t>MINISTARSTVO KULTURE I MEDIJA</t>
  </si>
  <si>
    <t>IZVRŠENJE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</si>
  <si>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</si>
  <si>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</si>
  <si>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</si>
  <si>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</si>
  <si>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</si>
  <si>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</si>
  <si>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</si>
  <si>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</si>
  <si>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</si>
  <si>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</si>
  <si>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</si>
  <si>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</si>
  <si>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</si>
  <si>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</si>
  <si>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</si>
  <si>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</si>
  <si>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</si>
  <si>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</si>
  <si>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</si>
  <si>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</si>
  <si>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</si>
  <si>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</si>
  <si>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</si>
  <si>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</si>
  <si>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</si>
  <si>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</si>
  <si>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</si>
  <si>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</si>
  <si>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</si>
  <si>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31.12.2024.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</si>
  <si>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</si>
  <si>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</si>
  <si>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</si>
  <si>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</si>
  <si>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</si>
  <si>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</si>
  <si>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63 Pomoći iz inozemstva i od subjekata unutar općeg proračuna</t>
  </si>
  <si>
    <t xml:space="preserve">  632 Pomoći od međunarodnih organizacija te institucija i tijela EU</t>
  </si>
  <si>
    <t xml:space="preserve">   6323 Tekuće pomoći od institucija i tijela  EU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</si>
  <si>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</si>
  <si>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</si>
  <si>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 638 Pomoći temeljem prijenosa EU sredstava</t>
  </si>
  <si>
    <t xml:space="preserve">   6381 Tekuće pomoći temeljem prijenosa EU sredstava</t>
  </si>
  <si>
    <t xml:space="preserve">  639 Prijenosi između proračunskih korisnika istog proračuna</t>
  </si>
  <si>
    <t xml:space="preserve">   6391 Tekući prijenosi između proračunskih korisnika istog proračuna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</si>
  <si>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</si>
  <si>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</si>
  <si>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</si>
  <si>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65 Prihodi od upravnih i admin. pristojbi, pristojbi po posebn.propisima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</si>
  <si>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</si>
  <si>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</si>
  <si>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</si>
  <si>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</si>
  <si>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6614 Prihodi od prodaje proizvoda i robe</t>
  </si>
  <si>
    <t xml:space="preserve">   6615 Prihodi od pruženih usluga</t>
  </si>
  <si>
    <t xml:space="preserve">  663 Donacije od pravnih i fizičkih osoba izvan općeg proračuna te povrat donacija i</t>
  </si>
  <si>
    <t xml:space="preserve">   6631 Tekuće donacije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</si>
  <si>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</si>
  <si>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</si>
  <si>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</si>
  <si>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</si>
  <si>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</si>
  <si>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</si>
  <si>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</si>
  <si>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</si>
  <si>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</si>
  <si>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 3114 Plaće za posebne uvjete rada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</si>
  <si>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</si>
  <si>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</si>
  <si>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</si>
  <si>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</si>
  <si>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</si>
  <si>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</si>
  <si>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</si>
  <si>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</si>
  <si>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</si>
  <si>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322 Rashodi za materijal i energiju</t>
  </si>
  <si>
    <t xml:space="preserve">   3221 Uredski materijal i ostali materijalni rashodi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</si>
  <si>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</si>
  <si>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</si>
  <si>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</si>
  <si>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</si>
  <si>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</si>
  <si>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</si>
  <si>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</si>
  <si>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</si>
  <si>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</si>
  <si>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</si>
  <si>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</si>
  <si>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</si>
  <si>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</si>
  <si>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</si>
  <si>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</si>
  <si>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</si>
  <si>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</si>
  <si>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</si>
  <si>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</si>
  <si>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</si>
  <si>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</si>
  <si>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</si>
  <si>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</si>
  <si>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</si>
  <si>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38 Rashodi za donacije, kazne, naknade šteta i kapitalne pomoći</t>
  </si>
  <si>
    <t xml:space="preserve">  381 Tekuće donacije</t>
  </si>
  <si>
    <t xml:space="preserve">   3811 Tekuće donacije u novcu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</si>
  <si>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</si>
  <si>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</si>
  <si>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</si>
  <si>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 4223 Oprema za održavanje i zaštitu</t>
  </si>
  <si>
    <t xml:space="preserve">   4227 Uređaji, strojevi i oprema za ostale namjene</t>
  </si>
  <si>
    <t xml:space="preserve">  424 Knjige, umjetnička djela i ostale izložbene vrijednosti</t>
  </si>
  <si>
    <t xml:space="preserve">   4241 Knjige</t>
  </si>
  <si>
    <t xml:space="preserve">   4243 Muzejski izlošci i predmeti prirodnih rijetkosti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</si>
  <si>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</si>
  <si>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</si>
  <si>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</si>
  <si>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</si>
  <si>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</si>
  <si>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</si>
  <si>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</t>
  </si>
  <si>
    <t>5 POMOĆI</t>
  </si>
  <si>
    <t xml:space="preserve"> 51 Pomoći EU</t>
  </si>
  <si>
    <t xml:space="preserve"> 52 Pomoći grad. i župan</t>
  </si>
  <si>
    <t>6 DONACIJE</t>
  </si>
  <si>
    <t xml:space="preserve"> 61 Donacije</t>
  </si>
  <si>
    <t>7 PRIHODI OD PRODAJE ILI ZAMJENE NEFINANC. IMOVINE I NAKNADE S NASLOVA OSIGURANJA</t>
  </si>
  <si>
    <t xml:space="preserve"> 71 prihodi od prodaje ili zamjene nefinancijske imovin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</si>
  <si>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</si>
  <si>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</si>
  <si>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</si>
  <si>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</si>
  <si>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</si>
  <si>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</si>
  <si>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</si>
  <si>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</si>
  <si>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</si>
  <si>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</si>
  <si>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</si>
  <si>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</si>
  <si>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05540 MUZEJI I GALERIJE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</si>
  <si>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</si>
  <si>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</si>
  <si>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</si>
  <si>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            31 Vlastiti prihodi</t>
  </si>
  <si>
    <t xml:space="preserve">            43 Ostali prihodi</t>
  </si>
  <si>
    <t xml:space="preserve">39,500.00 </t>
  </si>
  <si>
    <t xml:space="preserve">            51 Pomoći EU</t>
  </si>
  <si>
    <t xml:space="preserve">10,350.00 </t>
  </si>
  <si>
    <t xml:space="preserve">            52 Pomoći grad. i župan</t>
  </si>
  <si>
    <t xml:space="preserve">38,600.00 </t>
  </si>
  <si>
    <t xml:space="preserve">            61 Donacije</t>
  </si>
  <si>
    <t xml:space="preserve">1,000.00 </t>
  </si>
  <si>
    <t xml:space="preserve">            71 prihodi od prodaje ili zamjene nefinancijske imovin</t>
  </si>
  <si>
    <t xml:space="preserve">0.00 </t>
  </si>
  <si>
    <t xml:space="preserve">  3903 MUZEJSKA I VIZUALNA DJELATNOST</t>
  </si>
  <si>
    <t xml:space="preserve">   A780000 MUZEJI ADMINISTRACIJA I UPRAVLJANJE**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</si>
  <si>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</si>
  <si>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</si>
  <si>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</si>
  <si>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3114 Plaće za posebne uvjete rada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</si>
  <si>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</si>
  <si>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</si>
  <si>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</si>
  <si>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</si>
  <si>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</si>
  <si>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</si>
  <si>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3221 Uredski materijal i ostali materijalni rashodi</t>
  </si>
  <si>
    <t xml:space="preserve">      3223 Energija</t>
  </si>
  <si>
    <t xml:space="preserve">      3224 Materijal i dijelovi za tekuće i investicijsko održavanje</t>
  </si>
  <si>
    <t xml:space="preserve">      3225 Sitni inventar i autogume</t>
  </si>
  <si>
    <t xml:space="preserve">      3227 Službena, radna i zaštitna odjeća i obuća</t>
  </si>
  <si>
    <t xml:space="preserve">      3231 Usluge telefona, interneta, pošte i prijevoza</t>
  </si>
  <si>
    <t xml:space="preserve">      3232 Usluge tekućeg i investicijskog održavanja</t>
  </si>
  <si>
    <t xml:space="preserve">      3234 Komunalne usluge</t>
  </si>
  <si>
    <t xml:space="preserve">      3235 Zakupnine i najamnine</t>
  </si>
  <si>
    <t xml:space="preserve">      3236 Zdravstvene i veterinarske usluge</t>
  </si>
  <si>
    <t xml:space="preserve">      3237 Intelektualne i osobne usluge</t>
  </si>
  <si>
    <t xml:space="preserve">      3238 Računalne usluge</t>
  </si>
  <si>
    <t xml:space="preserve">      3239 Ostale usluge</t>
  </si>
  <si>
    <t xml:space="preserve">      3292 Premije osiguranja</t>
  </si>
  <si>
    <t xml:space="preserve">      3293 Reprezentacija</t>
  </si>
  <si>
    <t xml:space="preserve">      3294 Članarine i norme</t>
  </si>
  <si>
    <t xml:space="preserve">      3295 Pristojbe i naknade</t>
  </si>
  <si>
    <t xml:space="preserve">     34 Financijski rashodi</t>
  </si>
  <si>
    <t xml:space="preserve">      3431 Bankarske usluge i usluge platnog prometa</t>
  </si>
  <si>
    <t xml:space="preserve">     42 Rashodi za nabavu proizvedene dugotrajne imovine</t>
  </si>
  <si>
    <t xml:space="preserve">      4221 Uredska oprema i namještaj</t>
  </si>
  <si>
    <t xml:space="preserve">      4223 Oprema za održavanje i zaštitu</t>
  </si>
  <si>
    <t xml:space="preserve">   A780001 MUZEJI  PROG. MUZEJSKO GALERIJSKE DJ.**</t>
  </si>
  <si>
    <t xml:space="preserve">      3233 Usluge promidžbe i informiranja</t>
  </si>
  <si>
    <t xml:space="preserve">      3241 Naknade troškova osobama izvan radnog odnosa</t>
  </si>
  <si>
    <t xml:space="preserve">      4227 Uređaji, strojevi i oprema za ostale namjene</t>
  </si>
  <si>
    <t xml:space="preserve">      4243 Muzejski izlošci i predmeti prirodnih rijetkosti</t>
  </si>
  <si>
    <t xml:space="preserve">     45 Rashodi za dodatna ulaganja na nefinancijskoj imovini</t>
  </si>
  <si>
    <t xml:space="preserve">      4511 Dodatna ulaganja na građevinskim objektima</t>
  </si>
  <si>
    <t xml:space="preserve">   A780002 MUZEJI ADMINISTRACIJA I UPRAVLJANJE - OSTALI IZVOR</t>
  </si>
  <si>
    <t xml:space="preserve">    31 Vlastiti prihodi</t>
  </si>
  <si>
    <t xml:space="preserve">      4241 Knjige</t>
  </si>
  <si>
    <t xml:space="preserve">    43 Ostali prihodi</t>
  </si>
  <si>
    <t xml:space="preserve">    51 Pomoći EU</t>
  </si>
  <si>
    <t xml:space="preserve">    52 Pomoći grad. i župan</t>
  </si>
  <si>
    <t xml:space="preserve">    61 Donacije</t>
  </si>
  <si>
    <t xml:space="preserve">     38 Rashodi za donacije, kazne, naknade šteta i kapitalne pomoći</t>
  </si>
  <si>
    <t xml:space="preserve">      3811 Tekuće donacije u novcu</t>
  </si>
  <si>
    <t xml:space="preserve">    71 prihodi od prodaje ili zamjene nefinancijske imovin</t>
  </si>
  <si>
    <t xml:space="preserve">  683 Ostali prihodi</t>
  </si>
  <si>
    <t xml:space="preserve">   6831 Prihodi od prodaje nefinancijske imovine </t>
  </si>
  <si>
    <t xml:space="preserve">   3214 Ostale naknade troškova zaposlenima</t>
  </si>
  <si>
    <t xml:space="preserve"> 41 Rashodi za nabavu neproizvedene dugotrajne imovine</t>
  </si>
  <si>
    <t xml:space="preserve">  412 Nematerijalna imovina</t>
  </si>
  <si>
    <t xml:space="preserve">   4123 Licence</t>
  </si>
  <si>
    <t xml:space="preserve">  426 Nematerijalna proizvedena imovina</t>
  </si>
  <si>
    <t xml:space="preserve">   4262 Ulaganja u računalne programe</t>
  </si>
  <si>
    <t xml:space="preserve">      4227 Uređaju, strojevi i oprema za ostale namjene</t>
  </si>
  <si>
    <t xml:space="preserve">      4262 Ulaganje u računalne programe </t>
  </si>
  <si>
    <t>Tekući plan
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</si>
</sst>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10" fontId="16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164" fontId="11" fillId="0" borderId="9" xfId="0" applyNumberFormat="1" applyFont="1" applyBorder="1" applyAlignment="1">
      <alignment horizontal="right" vertical="center"/>
    </xf>
    <xf numFmtId="164" fontId="9" fillId="5" borderId="10" xfId="0" applyNumberFormat="1" applyFont="1" applyFill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11" xfId="0" applyNumberFormat="1" applyFont="1" applyBorder="1" applyAlignment="1">
      <alignment horizontal="right" vertical="center"/>
    </xf>
    <xf numFmtId="164" fontId="9" fillId="5" borderId="8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164" fontId="9" fillId="5" borderId="7" xfId="0" applyNumberFormat="1" applyFont="1" applyFill="1" applyBorder="1" applyAlignment="1">
      <alignment horizontal="right" vertical="center"/>
    </xf>
    <xf numFmtId="0" fontId="9" fillId="5" borderId="12" xfId="0" applyFont="1" applyFill="1" applyBorder="1" applyAlignment="1">
      <alignment horizontal="left" vertical="center"/>
    </xf>
    <xf numFmtId="164" fontId="9" fillId="5" borderId="13" xfId="0" applyNumberFormat="1" applyFont="1" applyFill="1" applyBorder="1" applyAlignment="1">
      <alignment horizontal="right" vertical="center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0" fontId="14" fillId="4" borderId="12" xfId="0" applyFont="1" applyFill="1" applyBorder="1" applyAlignment="1">
      <alignment horizontal="left" vertical="center"/>
    </xf>
    <xf numFmtId="4" fontId="0" fillId="0" borderId="7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164" fontId="14" fillId="4" borderId="8" xfId="0" applyNumberFormat="1" applyFont="1" applyFill="1" applyBorder="1" applyAlignment="1">
      <alignment horizontal="right" vertical="center"/>
    </xf>
    <xf numFmtId="4" fontId="0" fillId="0" borderId="12" xfId="0" applyNumberFormat="1" applyBorder="1" applyAlignment="1">
      <alignment horizontal="right"/>
    </xf>
    <xf numFmtId="0" fontId="5" fillId="2" borderId="17" xfId="0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4" fontId="0" fillId="0" borderId="8" xfId="0" applyNumberFormat="1" applyBorder="1" applyAlignment="1">
      <alignment horizontal="right"/>
    </xf>
    <xf numFmtId="164" fontId="11" fillId="0" borderId="10" xfId="0" applyNumberFormat="1" applyFont="1" applyBorder="1" applyAlignment="1">
      <alignment horizontal="right" vertical="center"/>
    </xf>
    <xf numFmtId="164" fontId="11" fillId="0" borderId="19" xfId="0" applyNumberFormat="1" applyFont="1" applyBorder="1" applyAlignment="1">
      <alignment horizontal="right" vertical="center"/>
    </xf>
    <xf numFmtId="164" fontId="13" fillId="0" borderId="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49" fontId="9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vertical="center"/>
    </xf>
    <xf numFmtId="164" fontId="5" fillId="2" borderId="8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0" fillId="0" borderId="18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8" fillId="0" borderId="3" xfId="0" applyNumberFormat="1" applyFont="1" applyBorder="1" applyAlignment="1">
      <alignment horizontal="right" vertical="top" wrapText="1"/>
    </xf>
    <xf numFmtId="4" fontId="8" fillId="0" borderId="8" xfId="0" applyNumberFormat="1" applyFont="1" applyBorder="1" applyAlignment="1">
      <alignment horizontal="right" vertical="top" wrapText="1"/>
    </xf>
    <xf numFmtId="164" fontId="5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workbookViewId="0">
      <pane ySplit="7" topLeftCell="A8" activePane="bottomLeft" state="frozen"/>
      <selection pane="bottomLeft" activeCell="D11" sqref="D11"/>
    </sheetView>
  </sheetViews>
  <sheetFormatPr defaultColWidth="9.140625" defaultRowHeight="15" x14ac:dyDescent="0.25"/>
  <cols>
    <col min="1" max="1" width="74" style="1" customWidth="1"/>
    <col min="2" max="4" width="19.7109375" style="1" customWidth="1"/>
    <col min="5" max="5" width="15" style="1" customWidth="1"/>
    <col min="6" max="6" width="21.42578125" style="1" customWidth="1"/>
  </cols>
  <sheetData>
    <row r="1" spans="1:6" s="2" customFormat="1" ht="30" customHeight="1" x14ac:dyDescent="0.2">
      <c r="A1" s="3" t="s">
        <v>0</v>
      </c>
      <c r="B1" s="4"/>
      <c r="C1" s="4"/>
      <c r="D1" s="4"/>
      <c r="E1" s="4"/>
      <c r="F1" s="4"/>
    </row>
    <row r="2" spans="1:6" s="5" customFormat="1" ht="30" customHeight="1" x14ac:dyDescent="0.25">
      <c r="A2" s="94" t="s">
        <v>1</v>
      </c>
      <c r="B2" s="94"/>
      <c r="C2" s="94"/>
      <c r="D2" s="94"/>
      <c r="E2" s="94"/>
      <c r="F2" s="94"/>
    </row>
    <row r="3" spans="1:6" s="5" customFormat="1" ht="30" customHeight="1" x14ac:dyDescent="0.25">
      <c r="A3" s="93" t="s">
        <v>2</v>
      </c>
      <c r="B3" s="93"/>
      <c r="C3" s="93"/>
      <c r="D3" s="93"/>
      <c r="E3" s="93"/>
      <c r="F3" s="93"/>
    </row>
    <row r="4" spans="1:6" s="6" customFormat="1" ht="24.95" customHeight="1" x14ac:dyDescent="0.3">
      <c r="A4" s="93" t="s">
        <v>3</v>
      </c>
      <c r="B4" s="93"/>
      <c r="C4" s="93"/>
      <c r="D4" s="93"/>
      <c r="E4" s="93"/>
      <c r="F4" s="93"/>
    </row>
    <row r="5" spans="1:6" s="7" customFormat="1" ht="24.95" customHeight="1" x14ac:dyDescent="0.25">
      <c r="A5" s="8" t="s">
        <v>4</v>
      </c>
      <c r="B5" s="9"/>
      <c r="C5" s="9"/>
      <c r="D5" s="9"/>
      <c r="E5" s="9"/>
      <c r="F5" s="9"/>
    </row>
    <row r="6" spans="1:6" ht="57.6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</row>
    <row r="7" spans="1:6" s="11" customFormat="1" ht="15.95" customHeight="1" x14ac:dyDescent="0.25">
      <c r="A7" s="12" t="s">
        <v>11</v>
      </c>
      <c r="B7" s="12">
        <f>COLUMN()</f>
        <v>2</v>
      </c>
      <c r="C7" s="12">
        <f>COLUMN()</f>
        <v>3</v>
      </c>
      <c r="D7" s="12">
        <f>COLUMN()</f>
        <v>4</v>
      </c>
      <c r="E7" s="12" t="str">
        <f>_xlfn.CONCAT(TEXT(COLUMN(),"@")," (",TEXT(D7,"@")," / ",TEXT(B7,"@"),")")</f>
        <v>5 (4 / 2)</v>
      </c>
      <c r="F7" s="12" t="str">
        <f>_xlfn.CONCAT(TEXT(COLUMN(),"@")," (",TEXT(D7,"@")," / ",TEXT(C7,"@"),")")</f>
        <v>6 (4 / 3)</v>
      </c>
    </row>
    <row r="8" spans="1:6" s="11" customFormat="1" ht="24.95" customHeight="1" x14ac:dyDescent="0.25">
      <c r="A8" s="13" t="s">
        <v>12</v>
      </c>
      <c r="B8" s="14">
        <v>1282576.69</v>
      </c>
      <c r="C8" s="14">
        <v>3001288.56</v>
      </c>
      <c r="D8" s="14">
        <v>1549258.88</v>
      </c>
      <c r="E8" s="15">
        <f t="shared" ref="E8:E14" si="0">IF(B8&lt;&gt;0,D8/B8,"-")</f>
        <v>1.2079268959737604</v>
      </c>
      <c r="F8" s="15">
        <f>IF(C8&lt;&gt;0,D8/C8,"-")</f>
        <v>0.51619790934064658</v>
      </c>
    </row>
    <row r="9" spans="1:6" s="11" customFormat="1" ht="24.95" customHeight="1" x14ac:dyDescent="0.25">
      <c r="A9" s="13" t="s">
        <v>13</v>
      </c>
      <c r="B9" s="14">
        <v>0</v>
      </c>
      <c r="C9" s="14">
        <v>0</v>
      </c>
      <c r="D9" s="14">
        <v>0</v>
      </c>
      <c r="E9" s="15" t="str">
        <f t="shared" si="0"/>
        <v>-</v>
      </c>
      <c r="F9" s="15" t="str">
        <f>IF(C9&lt;&gt;0,D9/C9,"-")</f>
        <v>-</v>
      </c>
    </row>
    <row r="10" spans="1:6" s="16" customFormat="1" ht="30" customHeight="1" x14ac:dyDescent="0.25">
      <c r="A10" s="17" t="s">
        <v>14</v>
      </c>
      <c r="B10" s="18">
        <f>B8+B9</f>
        <v>1282576.69</v>
      </c>
      <c r="C10" s="18">
        <f>C8+C9</f>
        <v>3001288.56</v>
      </c>
      <c r="D10" s="18">
        <f>D8+D9</f>
        <v>1549258.88</v>
      </c>
      <c r="E10" s="19">
        <f t="shared" si="0"/>
        <v>1.2079268959737604</v>
      </c>
      <c r="F10" s="19" t="str">
        <f>IF(C9&lt;&gt;0,D9/C9,"-")</f>
        <v>-</v>
      </c>
    </row>
    <row r="11" spans="1:6" s="11" customFormat="1" ht="24.95" customHeight="1" x14ac:dyDescent="0.25">
      <c r="A11" s="13" t="s">
        <v>15</v>
      </c>
      <c r="B11" s="14">
        <v>1241832.29</v>
      </c>
      <c r="C11" s="14">
        <v>2987739.74</v>
      </c>
      <c r="D11" s="14">
        <v>1596878.64</v>
      </c>
      <c r="E11" s="15">
        <f t="shared" si="0"/>
        <v>1.2859052328233467</v>
      </c>
      <c r="F11" s="15">
        <f>IF(C11&lt;&gt;0,D11/C11,"-")</f>
        <v>0.53447715630009984</v>
      </c>
    </row>
    <row r="12" spans="1:6" s="11" customFormat="1" ht="24.95" customHeight="1" x14ac:dyDescent="0.25">
      <c r="A12" s="13" t="s">
        <v>16</v>
      </c>
      <c r="B12" s="14">
        <v>35503.32</v>
      </c>
      <c r="C12" s="14">
        <v>57448.82</v>
      </c>
      <c r="D12" s="14">
        <v>82602.600000000006</v>
      </c>
      <c r="E12" s="15">
        <f t="shared" si="0"/>
        <v>2.3266162150469309</v>
      </c>
      <c r="F12" s="15">
        <f>IF(C12&lt;&gt;0,D12/C12,"-")</f>
        <v>1.4378467651728966</v>
      </c>
    </row>
    <row r="13" spans="1:6" ht="30" customHeight="1" x14ac:dyDescent="0.25">
      <c r="A13" s="17" t="s">
        <v>17</v>
      </c>
      <c r="B13" s="18">
        <f>B11+B12</f>
        <v>1277335.6100000001</v>
      </c>
      <c r="C13" s="18">
        <f>C11+C12</f>
        <v>3045188.56</v>
      </c>
      <c r="D13" s="18">
        <f>D11+D12</f>
        <v>1679481.24</v>
      </c>
      <c r="E13" s="19">
        <f t="shared" si="0"/>
        <v>1.3148316126565984</v>
      </c>
      <c r="F13" s="19">
        <f>IF(C13&lt;&gt;0,D13/C13,"-")</f>
        <v>0.55151962084081907</v>
      </c>
    </row>
    <row r="14" spans="1:6" ht="30" customHeight="1" x14ac:dyDescent="0.25">
      <c r="A14" s="17" t="s">
        <v>18</v>
      </c>
      <c r="B14" s="18">
        <f>B8+B9-B11-B12</f>
        <v>5241.0799999999072</v>
      </c>
      <c r="C14" s="18">
        <f>C8+C9-C11-C12</f>
        <v>-43900.000000000167</v>
      </c>
      <c r="D14" s="18">
        <f>D8+D9-D11-D12</f>
        <v>-130222.36000000002</v>
      </c>
      <c r="E14" s="19">
        <f t="shared" si="0"/>
        <v>-24.846474390774862</v>
      </c>
      <c r="F14" s="19">
        <f>IF(C14&lt;&gt;0,D14/C14,"-")</f>
        <v>2.9663407744874606</v>
      </c>
    </row>
    <row r="15" spans="1:6" x14ac:dyDescent="0.25">
      <c r="A15" s="20"/>
      <c r="B15" s="21"/>
      <c r="C15" s="21"/>
      <c r="D15" s="21"/>
      <c r="E15" s="22"/>
      <c r="F15" s="22"/>
    </row>
    <row r="16" spans="1:6" x14ac:dyDescent="0.25">
      <c r="A16" s="20"/>
      <c r="B16" s="21"/>
      <c r="C16" s="21"/>
      <c r="D16" s="21"/>
      <c r="E16" s="22"/>
      <c r="F16" s="22"/>
    </row>
    <row r="17" spans="1:6" s="7" customFormat="1" ht="21.75" customHeight="1" x14ac:dyDescent="0.2">
      <c r="A17" s="23" t="s">
        <v>19</v>
      </c>
      <c r="B17" s="9"/>
      <c r="C17" s="9"/>
      <c r="D17" s="9"/>
      <c r="E17" s="9"/>
      <c r="F17" s="9"/>
    </row>
    <row r="18" spans="1:6" ht="57.6" customHeight="1" x14ac:dyDescent="0.25">
      <c r="A18" s="10" t="s">
        <v>5</v>
      </c>
      <c r="B18" s="10" t="str">
        <f>B6</f>
        <v>Ostvarenje /
Izvršenje
01.-12.2024.</v>
      </c>
      <c r="C18" s="10" t="str">
        <f>C6</f>
        <v>Izvorni plan
2025.</v>
      </c>
      <c r="D18" s="10" t="str">
        <f>D6</f>
        <v>Ostvarenje /
Izvršenje
01.-12.2025.</v>
      </c>
      <c r="E18" s="10" t="str">
        <f>E6</f>
        <v>Indeks
izvršenja
01.-12.2024.</v>
      </c>
      <c r="F18" s="10" t="str">
        <f>F6</f>
        <v>Indeks
izvršenja
01.-12.2025.</v>
      </c>
    </row>
    <row r="19" spans="1:6" s="11" customFormat="1" ht="15.95" customHeight="1" x14ac:dyDescent="0.25">
      <c r="A19" s="12" t="s">
        <v>11</v>
      </c>
      <c r="B19" s="12">
        <f>COLUMN()</f>
        <v>2</v>
      </c>
      <c r="C19" s="12">
        <f>COLUMN()</f>
        <v>3</v>
      </c>
      <c r="D19" s="12">
        <f>COLUMN()</f>
        <v>4</v>
      </c>
      <c r="E19" s="12" t="str">
        <f>_xlfn.CONCAT(TEXT(COLUMN(),"@")," (",TEXT(D19,"@")," / ",TEXT(B19,"@"),")")</f>
        <v>5 (4 / 2)</v>
      </c>
      <c r="F19" s="12" t="str">
        <f>_xlfn.CONCAT(TEXT(COLUMN(),"@")," (",TEXT(D19,"@")," / ",TEXT(C19,"@"),")")</f>
        <v>6 (4 / 3)</v>
      </c>
    </row>
    <row r="20" spans="1:6" s="11" customFormat="1" ht="24.95" customHeight="1" x14ac:dyDescent="0.25">
      <c r="A20" s="13" t="s">
        <v>20</v>
      </c>
      <c r="B20" s="14">
        <v>0</v>
      </c>
      <c r="C20" s="14">
        <v>0</v>
      </c>
      <c r="D20" s="14">
        <v>0</v>
      </c>
      <c r="E20" s="15" t="str">
        <f t="shared" ref="E20:E26" si="1">IF(B20&lt;&gt;0,D20/B20,"-")</f>
        <v>-</v>
      </c>
      <c r="F20" s="15" t="str">
        <f t="shared" ref="F20:F26" si="2">IF(C20&lt;&gt;0,D20/C20,"-")</f>
        <v>-</v>
      </c>
    </row>
    <row r="21" spans="1:6" s="11" customFormat="1" ht="24.95" customHeight="1" x14ac:dyDescent="0.25">
      <c r="A21" s="13" t="s">
        <v>21</v>
      </c>
      <c r="B21" s="14">
        <v>0</v>
      </c>
      <c r="C21" s="14">
        <v>0</v>
      </c>
      <c r="D21" s="14">
        <v>0</v>
      </c>
      <c r="E21" s="15" t="str">
        <f t="shared" si="1"/>
        <v>-</v>
      </c>
      <c r="F21" s="15" t="str">
        <f t="shared" si="2"/>
        <v>-</v>
      </c>
    </row>
    <row r="22" spans="1:6" s="11" customFormat="1" ht="30" customHeight="1" x14ac:dyDescent="0.25">
      <c r="A22" s="17" t="s">
        <v>22</v>
      </c>
      <c r="B22" s="18">
        <f>B20-B21</f>
        <v>0</v>
      </c>
      <c r="C22" s="18">
        <f>C20-C21</f>
        <v>0</v>
      </c>
      <c r="D22" s="18">
        <f>D20-D21</f>
        <v>0</v>
      </c>
      <c r="E22" s="19" t="str">
        <f t="shared" si="1"/>
        <v>-</v>
      </c>
      <c r="F22" s="19" t="str">
        <f t="shared" si="2"/>
        <v>-</v>
      </c>
    </row>
    <row r="23" spans="1:6" s="11" customFormat="1" ht="24.95" customHeight="1" x14ac:dyDescent="0.25">
      <c r="A23" s="13" t="s">
        <v>23</v>
      </c>
      <c r="B23" s="14">
        <v>128017.53</v>
      </c>
      <c r="C23" s="14">
        <v>128017.53</v>
      </c>
      <c r="D23" s="14">
        <v>133258.60999999999</v>
      </c>
      <c r="E23" s="15">
        <f t="shared" si="1"/>
        <v>1.0409403305937865</v>
      </c>
      <c r="F23" s="15">
        <f t="shared" si="2"/>
        <v>1.0409403305937865</v>
      </c>
    </row>
    <row r="24" spans="1:6" s="11" customFormat="1" ht="24.95" customHeight="1" x14ac:dyDescent="0.25">
      <c r="A24" s="13" t="s">
        <v>24</v>
      </c>
      <c r="B24" s="14">
        <v>133258.60999999999</v>
      </c>
      <c r="C24" s="14">
        <v>133258.60999999999</v>
      </c>
      <c r="D24" s="14">
        <v>3036.28</v>
      </c>
      <c r="E24" s="15">
        <f t="shared" si="1"/>
        <v>2.2784869210327203E-2</v>
      </c>
      <c r="F24" s="15">
        <f t="shared" si="2"/>
        <v>2.2784869210327203E-2</v>
      </c>
    </row>
    <row r="25" spans="1:6" ht="30" customHeight="1" x14ac:dyDescent="0.25">
      <c r="A25" s="17" t="s">
        <v>25</v>
      </c>
      <c r="B25" s="18">
        <f>B20-B21+B23-B24</f>
        <v>-5241.0799999999872</v>
      </c>
      <c r="C25" s="18">
        <f>C20-C21+C23-C24</f>
        <v>-5241.0799999999872</v>
      </c>
      <c r="D25" s="18">
        <f>D20-D21+D23-D24</f>
        <v>130222.32999999999</v>
      </c>
      <c r="E25" s="19">
        <f t="shared" si="1"/>
        <v>-24.846468666763396</v>
      </c>
      <c r="F25" s="19">
        <f t="shared" si="2"/>
        <v>-24.846468666763396</v>
      </c>
    </row>
    <row r="26" spans="1:6" ht="30" customHeight="1" x14ac:dyDescent="0.25">
      <c r="A26" s="17" t="s">
        <v>26</v>
      </c>
      <c r="B26" s="18">
        <f>B14+B25</f>
        <v>-8.0035533756017685E-11</v>
      </c>
      <c r="C26" s="18">
        <f>C14+C25</f>
        <v>-49141.080000000155</v>
      </c>
      <c r="D26" s="18">
        <f>D14+D25</f>
        <v>-3.0000000027939677E-2</v>
      </c>
      <c r="E26" s="19">
        <f t="shared" si="1"/>
        <v>374833509.81818181</v>
      </c>
      <c r="F26" s="19">
        <f t="shared" si="2"/>
        <v>6.1048719376821965E-7</v>
      </c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C29" s="24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10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0"/>
  <sheetViews>
    <sheetView tabSelected="1" workbookViewId="0">
      <pane ySplit="6" topLeftCell="A7" activePane="bottomLeft" state="frozen"/>
      <selection pane="bottomLeft" activeCell="D7" sqref="D7"/>
    </sheetView>
  </sheetViews>
  <sheetFormatPr defaultColWidth="9.140625" defaultRowHeight="15" x14ac:dyDescent="0.25"/>
  <cols>
    <col min="1" max="1" width="73.7109375" style="1" customWidth="1"/>
    <col min="2" max="2" width="29.7109375" style="92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93" t="s">
        <v>2</v>
      </c>
      <c r="B1" s="93"/>
      <c r="C1" s="93"/>
      <c r="D1" s="93"/>
      <c r="E1" s="93"/>
      <c r="F1" s="93"/>
    </row>
    <row r="2" spans="1:6" s="5" customFormat="1" ht="30" customHeight="1" x14ac:dyDescent="0.25">
      <c r="A2" s="93" t="s">
        <v>27</v>
      </c>
      <c r="B2" s="93"/>
      <c r="C2" s="93"/>
      <c r="D2" s="93"/>
      <c r="E2" s="93"/>
      <c r="F2" s="93"/>
    </row>
    <row r="3" spans="1:6" s="6" customFormat="1" ht="24.95" customHeight="1" x14ac:dyDescent="0.3">
      <c r="A3" s="93" t="s">
        <v>28</v>
      </c>
      <c r="B3" s="93"/>
      <c r="C3" s="93"/>
      <c r="D3" s="93"/>
      <c r="E3" s="93"/>
      <c r="F3" s="93"/>
    </row>
    <row r="4" spans="1:6" s="7" customFormat="1" ht="24.95" customHeight="1" x14ac:dyDescent="0.25">
      <c r="A4" s="8" t="s">
        <v>29</v>
      </c>
      <c r="B4" s="80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x14ac:dyDescent="0.25">
      <c r="A7" s="25" t="s">
        <v>12</v>
      </c>
      <c r="B7" s="26">
        <f>SUBTOTAL(9,B10:B38)</f>
        <v>1282576.69</v>
      </c>
      <c r="C7" s="26">
        <f t="shared" ref="C7:D7" si="0">SUBTOTAL(9,C10:C35)</f>
        <v>2753161.23</v>
      </c>
      <c r="D7" s="78">
        <f t="shared" si="0"/>
        <v>1557253.3599999999</v>
      </c>
      <c r="E7" s="27">
        <f t="shared" ref="E7:E39" si="1">IF(B7&lt;&gt;0,D7/B7,"-")</f>
        <v>1.2141600359195674</v>
      </c>
      <c r="F7" s="27">
        <f t="shared" ref="F7:F39" si="2">IF(C7&lt;&gt;0,D7/C7,"-")</f>
        <v>0.56562374300178553</v>
      </c>
    </row>
    <row r="8" spans="1:6" x14ac:dyDescent="0.25">
      <c r="A8" s="28" t="s">
        <v>35</v>
      </c>
      <c r="B8" s="29">
        <f>SUBTOTAL(9,B10:B10)</f>
        <v>0</v>
      </c>
      <c r="C8" s="29">
        <f t="shared" ref="C8:D8" si="3">SUBTOTAL(9,C10:C10)</f>
        <v>0</v>
      </c>
      <c r="D8" s="29">
        <f t="shared" si="3"/>
        <v>0</v>
      </c>
      <c r="E8" s="30" t="str">
        <f t="shared" si="1"/>
        <v>-</v>
      </c>
      <c r="F8" s="30" t="str">
        <f t="shared" si="2"/>
        <v>-</v>
      </c>
    </row>
    <row r="9" spans="1:6" x14ac:dyDescent="0.25">
      <c r="A9" s="31" t="s">
        <v>36</v>
      </c>
      <c r="B9" s="32">
        <f>SUBTOTAL(9,B10:B10)</f>
        <v>0</v>
      </c>
      <c r="C9" s="32">
        <f t="shared" ref="C9:D9" si="4">SUBTOTAL(9,C10:C10)</f>
        <v>0</v>
      </c>
      <c r="D9" s="32">
        <f t="shared" si="4"/>
        <v>0</v>
      </c>
      <c r="E9" s="33" t="str">
        <f t="shared" si="1"/>
        <v>-</v>
      </c>
      <c r="F9" s="33" t="str">
        <f t="shared" si="2"/>
        <v>-</v>
      </c>
    </row>
    <row r="10" spans="1:6" x14ac:dyDescent="0.25">
      <c r="A10" s="34" t="s">
        <v>37</v>
      </c>
      <c r="B10" s="35">
        <v>0</v>
      </c>
      <c r="C10" s="35">
        <v>0</v>
      </c>
      <c r="D10" s="35">
        <v>0</v>
      </c>
      <c r="E10" s="36" t="str">
        <f t="shared" si="1"/>
        <v>-</v>
      </c>
      <c r="F10" s="36" t="str">
        <f t="shared" si="2"/>
        <v>-</v>
      </c>
    </row>
    <row r="11" spans="1:6" x14ac:dyDescent="0.25">
      <c r="A11" s="28" t="s">
        <v>38</v>
      </c>
      <c r="B11" s="29">
        <f>SUBTOTAL(9,B13:B19)</f>
        <v>28954.920000000002</v>
      </c>
      <c r="C11" s="29">
        <f t="shared" ref="C11:D11" si="5">SUBTOTAL(9,C13:C19)</f>
        <v>46350</v>
      </c>
      <c r="D11" s="29">
        <f t="shared" si="5"/>
        <v>11825.95</v>
      </c>
      <c r="E11" s="30">
        <f t="shared" si="1"/>
        <v>0.40842627090663691</v>
      </c>
      <c r="F11" s="30">
        <f t="shared" si="2"/>
        <v>0.2551445523193096</v>
      </c>
    </row>
    <row r="12" spans="1:6" x14ac:dyDescent="0.25">
      <c r="A12" s="63" t="s">
        <v>39</v>
      </c>
      <c r="B12" s="32">
        <f>SUBTOTAL(9,B13:B13)</f>
        <v>1562.88</v>
      </c>
      <c r="C12" s="32">
        <f t="shared" ref="C12:D12" si="6">SUBTOTAL(9,C13:C13)</f>
        <v>8850</v>
      </c>
      <c r="D12" s="32">
        <f t="shared" si="6"/>
        <v>7436.13</v>
      </c>
      <c r="E12" s="33">
        <f t="shared" si="1"/>
        <v>4.757966062653562</v>
      </c>
      <c r="F12" s="33">
        <f t="shared" si="2"/>
        <v>0.84024067796610169</v>
      </c>
    </row>
    <row r="13" spans="1:6" x14ac:dyDescent="0.25">
      <c r="A13" s="61" t="s">
        <v>40</v>
      </c>
      <c r="B13" s="67">
        <v>1562.88</v>
      </c>
      <c r="C13" s="35">
        <v>8850</v>
      </c>
      <c r="D13" s="35">
        <v>7436.13</v>
      </c>
      <c r="E13" s="36">
        <f t="shared" si="1"/>
        <v>4.757966062653562</v>
      </c>
      <c r="F13" s="36">
        <f t="shared" si="2"/>
        <v>0.84024067796610169</v>
      </c>
    </row>
    <row r="14" spans="1:6" x14ac:dyDescent="0.25">
      <c r="A14" s="63" t="s">
        <v>41</v>
      </c>
      <c r="B14" s="57">
        <f>SUBTOTAL(9,B15:B15)</f>
        <v>3000</v>
      </c>
      <c r="C14" s="57">
        <f t="shared" ref="C14:D14" si="7">SUBTOTAL(9,C15:C15)</f>
        <v>5500</v>
      </c>
      <c r="D14" s="57">
        <f t="shared" si="7"/>
        <v>4030</v>
      </c>
      <c r="E14" s="33">
        <f t="shared" si="1"/>
        <v>1.3433333333333333</v>
      </c>
      <c r="F14" s="33">
        <f t="shared" si="2"/>
        <v>0.73272727272727278</v>
      </c>
    </row>
    <row r="15" spans="1:6" x14ac:dyDescent="0.25">
      <c r="A15" s="61" t="s">
        <v>42</v>
      </c>
      <c r="B15" s="66">
        <v>3000</v>
      </c>
      <c r="C15" s="35">
        <v>5500</v>
      </c>
      <c r="D15" s="35">
        <v>4030</v>
      </c>
      <c r="E15" s="36">
        <f t="shared" si="1"/>
        <v>1.3433333333333333</v>
      </c>
      <c r="F15" s="36">
        <f t="shared" si="2"/>
        <v>0.73272727272727278</v>
      </c>
    </row>
    <row r="16" spans="1:6" x14ac:dyDescent="0.25">
      <c r="A16" s="63" t="s">
        <v>43</v>
      </c>
      <c r="B16" s="32">
        <f>SUBTOTAL(9,B17:B17)</f>
        <v>24392.04</v>
      </c>
      <c r="C16" s="32">
        <f t="shared" ref="C16:D16" si="8">SUBTOTAL(9,C17:C17)</f>
        <v>32000</v>
      </c>
      <c r="D16" s="32">
        <f t="shared" si="8"/>
        <v>0</v>
      </c>
      <c r="E16" s="33">
        <f t="shared" si="1"/>
        <v>0</v>
      </c>
      <c r="F16" s="33">
        <f t="shared" si="2"/>
        <v>0</v>
      </c>
    </row>
    <row r="17" spans="1:6" x14ac:dyDescent="0.25">
      <c r="A17" s="61" t="s">
        <v>44</v>
      </c>
      <c r="B17" s="65">
        <v>24392.04</v>
      </c>
      <c r="C17" s="35">
        <v>32000</v>
      </c>
      <c r="D17" s="35">
        <v>0</v>
      </c>
      <c r="E17" s="36">
        <f t="shared" si="1"/>
        <v>0</v>
      </c>
      <c r="F17" s="36">
        <f t="shared" si="2"/>
        <v>0</v>
      </c>
    </row>
    <row r="18" spans="1:6" x14ac:dyDescent="0.25">
      <c r="A18" s="31" t="s">
        <v>45</v>
      </c>
      <c r="B18" s="60">
        <f>SUBTOTAL(9,B19:B19)</f>
        <v>0</v>
      </c>
      <c r="C18" s="60">
        <f t="shared" ref="C18:D18" si="9">SUBTOTAL(9,C19:C19)</f>
        <v>0</v>
      </c>
      <c r="D18" s="60">
        <f t="shared" si="9"/>
        <v>359.82</v>
      </c>
      <c r="E18" s="33" t="str">
        <f t="shared" si="1"/>
        <v>-</v>
      </c>
      <c r="F18" s="33" t="str">
        <f t="shared" si="2"/>
        <v>-</v>
      </c>
    </row>
    <row r="19" spans="1:6" x14ac:dyDescent="0.25">
      <c r="A19" s="34" t="s">
        <v>46</v>
      </c>
      <c r="B19" s="35">
        <v>0</v>
      </c>
      <c r="C19" s="35">
        <v>0</v>
      </c>
      <c r="D19" s="35">
        <v>359.82</v>
      </c>
      <c r="E19" s="36" t="str">
        <f t="shared" si="1"/>
        <v>-</v>
      </c>
      <c r="F19" s="36" t="str">
        <f t="shared" si="2"/>
        <v>-</v>
      </c>
    </row>
    <row r="20" spans="1:6" x14ac:dyDescent="0.25">
      <c r="A20" s="28" t="s">
        <v>47</v>
      </c>
      <c r="B20" s="29">
        <f>SUBTOTAL(9,B22:B22)</f>
        <v>12.1</v>
      </c>
      <c r="C20" s="29">
        <f t="shared" ref="C20:D20" si="10">SUBTOTAL(9,C22:C22)</f>
        <v>10</v>
      </c>
      <c r="D20" s="29">
        <f t="shared" si="10"/>
        <v>10.62</v>
      </c>
      <c r="E20" s="30">
        <f t="shared" si="1"/>
        <v>0.87768595041322306</v>
      </c>
      <c r="F20" s="30">
        <f t="shared" si="2"/>
        <v>1.0619999999999998</v>
      </c>
    </row>
    <row r="21" spans="1:6" x14ac:dyDescent="0.25">
      <c r="A21" s="31" t="s">
        <v>48</v>
      </c>
      <c r="B21" s="57">
        <f>SUBTOTAL(9,B22:B22)</f>
        <v>12.1</v>
      </c>
      <c r="C21" s="57">
        <f t="shared" ref="C21:D21" si="11">SUBTOTAL(9,C22:C22)</f>
        <v>10</v>
      </c>
      <c r="D21" s="57">
        <f t="shared" si="11"/>
        <v>10.62</v>
      </c>
      <c r="E21" s="33">
        <f t="shared" si="1"/>
        <v>0.87768595041322306</v>
      </c>
      <c r="F21" s="33">
        <f t="shared" si="2"/>
        <v>1.0619999999999998</v>
      </c>
    </row>
    <row r="22" spans="1:6" x14ac:dyDescent="0.25">
      <c r="A22" s="61" t="s">
        <v>49</v>
      </c>
      <c r="B22" s="70">
        <v>12.1</v>
      </c>
      <c r="C22" s="35">
        <v>10</v>
      </c>
      <c r="D22" s="35">
        <v>10.62</v>
      </c>
      <c r="E22" s="36">
        <f t="shared" si="1"/>
        <v>0.87768595041322306</v>
      </c>
      <c r="F22" s="36">
        <f t="shared" si="2"/>
        <v>1.0619999999999998</v>
      </c>
    </row>
    <row r="23" spans="1:6" x14ac:dyDescent="0.25">
      <c r="A23" s="68" t="s">
        <v>50</v>
      </c>
      <c r="B23" s="71">
        <f>SUBTOTAL(9,B25:B25)</f>
        <v>7137.77</v>
      </c>
      <c r="C23" s="71">
        <f t="shared" ref="C23:D23" si="12">SUBTOTAL(9,C25:C25)</f>
        <v>7500</v>
      </c>
      <c r="D23" s="71">
        <f t="shared" si="12"/>
        <v>3833.65</v>
      </c>
      <c r="E23" s="30">
        <f t="shared" si="1"/>
        <v>0.53709351800352212</v>
      </c>
      <c r="F23" s="30">
        <f t="shared" si="2"/>
        <v>0.51115333333333335</v>
      </c>
    </row>
    <row r="24" spans="1:6" x14ac:dyDescent="0.25">
      <c r="A24" s="63" t="s">
        <v>51</v>
      </c>
      <c r="B24" s="32">
        <f>SUBTOTAL(9,B25:B25)</f>
        <v>7137.77</v>
      </c>
      <c r="C24" s="32">
        <f t="shared" ref="C24:D24" si="13">SUBTOTAL(9,C25:C25)</f>
        <v>7500</v>
      </c>
      <c r="D24" s="32">
        <f t="shared" si="13"/>
        <v>3833.65</v>
      </c>
      <c r="E24" s="33">
        <f t="shared" si="1"/>
        <v>0.53709351800352212</v>
      </c>
      <c r="F24" s="33">
        <f t="shared" si="2"/>
        <v>0.51115333333333335</v>
      </c>
    </row>
    <row r="25" spans="1:6" x14ac:dyDescent="0.25">
      <c r="A25" s="61" t="s">
        <v>52</v>
      </c>
      <c r="B25" s="69">
        <v>7137.77</v>
      </c>
      <c r="C25" s="56">
        <v>7500</v>
      </c>
      <c r="D25" s="35">
        <v>3833.65</v>
      </c>
      <c r="E25" s="36">
        <f t="shared" si="1"/>
        <v>0.53709351800352212</v>
      </c>
      <c r="F25" s="36">
        <f t="shared" si="2"/>
        <v>0.51115333333333335</v>
      </c>
    </row>
    <row r="26" spans="1:6" x14ac:dyDescent="0.25">
      <c r="A26" s="68" t="s">
        <v>53</v>
      </c>
      <c r="B26" s="29">
        <f>SUBTOTAL(9,B28:B31)</f>
        <v>11835.54</v>
      </c>
      <c r="C26" s="29">
        <f t="shared" ref="C26:D26" si="14">SUBTOTAL(9,C28:C31)</f>
        <v>16590</v>
      </c>
      <c r="D26" s="29">
        <f t="shared" si="14"/>
        <v>12875.32</v>
      </c>
      <c r="E26" s="30">
        <f t="shared" si="1"/>
        <v>1.0878523497871664</v>
      </c>
      <c r="F26" s="30">
        <f t="shared" si="2"/>
        <v>0.77608921036769141</v>
      </c>
    </row>
    <row r="27" spans="1:6" x14ac:dyDescent="0.25">
      <c r="A27" s="63" t="s">
        <v>54</v>
      </c>
      <c r="B27" s="32">
        <f>SUBTOTAL(9,B28:B29)</f>
        <v>11608.67</v>
      </c>
      <c r="C27" s="32">
        <f t="shared" ref="C27:D27" si="15">SUBTOTAL(9,C28:C29)</f>
        <v>16340</v>
      </c>
      <c r="D27" s="32">
        <f t="shared" si="15"/>
        <v>12498.5</v>
      </c>
      <c r="E27" s="33">
        <f t="shared" si="1"/>
        <v>1.076652191853158</v>
      </c>
      <c r="F27" s="33">
        <f t="shared" si="2"/>
        <v>0.76490208078335375</v>
      </c>
    </row>
    <row r="28" spans="1:6" x14ac:dyDescent="0.25">
      <c r="A28" s="61" t="s">
        <v>55</v>
      </c>
      <c r="B28" s="70">
        <v>2765.36</v>
      </c>
      <c r="C28" s="56">
        <v>2500</v>
      </c>
      <c r="D28" s="35">
        <v>3114.86</v>
      </c>
      <c r="E28" s="36">
        <f t="shared" si="1"/>
        <v>1.126384991465849</v>
      </c>
      <c r="F28" s="36">
        <f t="shared" si="2"/>
        <v>1.2459439999999999</v>
      </c>
    </row>
    <row r="29" spans="1:6" x14ac:dyDescent="0.25">
      <c r="A29" s="61" t="s">
        <v>56</v>
      </c>
      <c r="B29" s="70">
        <v>8843.31</v>
      </c>
      <c r="C29" s="56">
        <v>13840</v>
      </c>
      <c r="D29" s="35">
        <v>9383.64</v>
      </c>
      <c r="E29" s="36">
        <f t="shared" si="1"/>
        <v>1.0611004250670846</v>
      </c>
      <c r="F29" s="36">
        <f t="shared" si="2"/>
        <v>0.67800867052023117</v>
      </c>
    </row>
    <row r="30" spans="1:6" x14ac:dyDescent="0.25">
      <c r="A30" s="63" t="s">
        <v>57</v>
      </c>
      <c r="B30" s="60">
        <f>SUBTOTAL(9,B31:B31)</f>
        <v>226.87</v>
      </c>
      <c r="C30" s="60">
        <f t="shared" ref="C30:D30" si="16">SUBTOTAL(9,C31:C31)</f>
        <v>250</v>
      </c>
      <c r="D30" s="60">
        <f t="shared" si="16"/>
        <v>376.82</v>
      </c>
      <c r="E30" s="33">
        <f t="shared" si="1"/>
        <v>1.6609512055362101</v>
      </c>
      <c r="F30" s="33">
        <f t="shared" si="2"/>
        <v>1.50728</v>
      </c>
    </row>
    <row r="31" spans="1:6" x14ac:dyDescent="0.25">
      <c r="A31" s="61" t="s">
        <v>58</v>
      </c>
      <c r="B31" s="72">
        <v>226.87</v>
      </c>
      <c r="C31" s="35">
        <v>250</v>
      </c>
      <c r="D31" s="35">
        <v>376.82</v>
      </c>
      <c r="E31" s="36">
        <f t="shared" si="1"/>
        <v>1.6609512055362101</v>
      </c>
      <c r="F31" s="36">
        <f t="shared" si="2"/>
        <v>1.50728</v>
      </c>
    </row>
    <row r="32" spans="1:6" x14ac:dyDescent="0.25">
      <c r="A32" s="28" t="s">
        <v>59</v>
      </c>
      <c r="B32" s="71">
        <f>SUBTOTAL(9,B34:B35)</f>
        <v>1234072.2</v>
      </c>
      <c r="C32" s="71">
        <f t="shared" ref="C32:D32" si="17">SUBTOTAL(9,C34:C35)</f>
        <v>2682711.23</v>
      </c>
      <c r="D32" s="71">
        <f t="shared" si="17"/>
        <v>1528707.8199999998</v>
      </c>
      <c r="E32" s="30">
        <f t="shared" si="1"/>
        <v>1.2387507149095489</v>
      </c>
      <c r="F32" s="30">
        <f t="shared" si="2"/>
        <v>0.56983688848240288</v>
      </c>
    </row>
    <row r="33" spans="1:6" x14ac:dyDescent="0.25">
      <c r="A33" s="31" t="s">
        <v>60</v>
      </c>
      <c r="B33" s="32">
        <f>SUBTOTAL(9,B34:B35)</f>
        <v>1234072.2</v>
      </c>
      <c r="C33" s="32">
        <f t="shared" ref="C33:D33" si="18">SUBTOTAL(9,C34:C35)</f>
        <v>2682711.23</v>
      </c>
      <c r="D33" s="32">
        <f t="shared" si="18"/>
        <v>1528707.8199999998</v>
      </c>
      <c r="E33" s="33">
        <f t="shared" si="1"/>
        <v>1.2387507149095489</v>
      </c>
      <c r="F33" s="33">
        <f t="shared" si="2"/>
        <v>0.56983688848240288</v>
      </c>
    </row>
    <row r="34" spans="1:6" x14ac:dyDescent="0.25">
      <c r="A34" s="34" t="s">
        <v>61</v>
      </c>
      <c r="B34" s="70">
        <v>1205874.3999999999</v>
      </c>
      <c r="C34" s="56">
        <v>2658562.41</v>
      </c>
      <c r="D34" s="35">
        <v>1483551.42</v>
      </c>
      <c r="E34" s="36">
        <f t="shared" si="1"/>
        <v>1.2302702669531753</v>
      </c>
      <c r="F34" s="36">
        <f t="shared" si="2"/>
        <v>0.5580276823367859</v>
      </c>
    </row>
    <row r="35" spans="1:6" x14ac:dyDescent="0.25">
      <c r="A35" s="34" t="s">
        <v>62</v>
      </c>
      <c r="B35" s="75">
        <v>28197.8</v>
      </c>
      <c r="C35" s="56">
        <v>24148.82</v>
      </c>
      <c r="D35" s="35">
        <v>45156.4</v>
      </c>
      <c r="E35" s="36">
        <f t="shared" si="1"/>
        <v>1.6014157132825966</v>
      </c>
      <c r="F35" s="36">
        <f t="shared" si="2"/>
        <v>1.8699215945126926</v>
      </c>
    </row>
    <row r="36" spans="1:6" x14ac:dyDescent="0.25">
      <c r="A36" s="28">
        <v>68</v>
      </c>
      <c r="B36" s="71">
        <f>SUBTOTAL(9,B38:B38)</f>
        <v>564.16</v>
      </c>
      <c r="C36" s="71">
        <f t="shared" ref="C36:D36" si="19">SUBTOTAL(9,C38:C38)</f>
        <v>0</v>
      </c>
      <c r="D36" s="71">
        <f t="shared" si="19"/>
        <v>0</v>
      </c>
      <c r="E36" s="30">
        <f t="shared" ref="E36:E38" si="20">IF(B36&lt;&gt;0,D36/B36,"-")</f>
        <v>0</v>
      </c>
      <c r="F36" s="30" t="str">
        <f t="shared" ref="F36:F38" si="21">IF(C36&lt;&gt;0,D36/C36,"-")</f>
        <v>-</v>
      </c>
    </row>
    <row r="37" spans="1:6" x14ac:dyDescent="0.25">
      <c r="A37" s="63" t="s">
        <v>207</v>
      </c>
      <c r="B37" s="32">
        <f>SUBTOTAL(9,B38:B39)</f>
        <v>564.16</v>
      </c>
      <c r="C37" s="32">
        <f t="shared" ref="C37:D37" si="22">SUBTOTAL(9,C38:C39)</f>
        <v>0</v>
      </c>
      <c r="D37" s="32">
        <f t="shared" si="22"/>
        <v>0</v>
      </c>
      <c r="E37" s="33">
        <f t="shared" si="20"/>
        <v>0</v>
      </c>
      <c r="F37" s="33" t="str">
        <f t="shared" si="21"/>
        <v>-</v>
      </c>
    </row>
    <row r="38" spans="1:6" x14ac:dyDescent="0.25">
      <c r="A38" s="61" t="s">
        <v>208</v>
      </c>
      <c r="B38" s="75">
        <v>564.16</v>
      </c>
      <c r="C38" s="56">
        <v>0</v>
      </c>
      <c r="D38" s="35">
        <v>0</v>
      </c>
      <c r="E38" s="36">
        <f t="shared" si="20"/>
        <v>0</v>
      </c>
      <c r="F38" s="36" t="str">
        <f t="shared" si="21"/>
        <v>-</v>
      </c>
    </row>
    <row r="39" spans="1:6" ht="20.100000000000001" customHeight="1" x14ac:dyDescent="0.25">
      <c r="A39" s="73" t="s">
        <v>63</v>
      </c>
      <c r="B39" s="83">
        <f>IFERROR(SUBTOTAL(9,B10:B35),0)</f>
        <v>1282012.53</v>
      </c>
      <c r="C39" s="74">
        <f t="shared" ref="C39:D39" si="23">IFERROR(SUBTOTAL(9,C10:C35),0)</f>
        <v>2753161.23</v>
      </c>
      <c r="D39" s="74">
        <f t="shared" si="23"/>
        <v>1557253.3599999999</v>
      </c>
      <c r="E39" s="39">
        <f t="shared" si="1"/>
        <v>1.2146943368798431</v>
      </c>
      <c r="F39" s="39">
        <f t="shared" si="2"/>
        <v>0.56562374300178553</v>
      </c>
    </row>
    <row r="40" spans="1:6" x14ac:dyDescent="0.25">
      <c r="A40" s="11"/>
      <c r="B40" s="84"/>
      <c r="C40" s="11"/>
      <c r="D40" s="11"/>
      <c r="E40" s="11"/>
      <c r="F40" s="11"/>
    </row>
    <row r="41" spans="1:6" x14ac:dyDescent="0.25">
      <c r="A41" s="11"/>
      <c r="B41" s="84"/>
      <c r="C41" s="11"/>
      <c r="D41" s="11"/>
      <c r="E41" s="11"/>
      <c r="F41" s="11"/>
    </row>
    <row r="42" spans="1:6" s="7" customFormat="1" ht="24.95" customHeight="1" x14ac:dyDescent="0.25">
      <c r="A42" s="8" t="s">
        <v>64</v>
      </c>
      <c r="B42" s="80"/>
      <c r="C42" s="9"/>
      <c r="D42" s="9"/>
      <c r="E42" s="9"/>
      <c r="F42" s="9"/>
    </row>
    <row r="43" spans="1:6" ht="57.6" customHeight="1" x14ac:dyDescent="0.25">
      <c r="A43" s="40" t="s">
        <v>30</v>
      </c>
      <c r="B43" s="81" t="s">
        <v>31</v>
      </c>
      <c r="C43" s="10" t="s">
        <v>7</v>
      </c>
      <c r="D43" s="10" t="s">
        <v>32</v>
      </c>
      <c r="E43" s="10" t="s">
        <v>33</v>
      </c>
      <c r="F43" s="10" t="s">
        <v>34</v>
      </c>
    </row>
    <row r="44" spans="1:6" s="11" customFormat="1" ht="15.95" customHeight="1" x14ac:dyDescent="0.25">
      <c r="A44" s="12" t="s">
        <v>11</v>
      </c>
      <c r="B44" s="82">
        <f>COLUMN()</f>
        <v>2</v>
      </c>
      <c r="C44" s="12">
        <v>3</v>
      </c>
      <c r="D44" s="12">
        <f>COLUMN()</f>
        <v>4</v>
      </c>
      <c r="E44" s="12" t="str">
        <f>_xlfn.CONCAT(TEXT(COLUMN(),"@")," (",TEXT(D44,"@")," / ",TEXT(B44,"@"),")")</f>
        <v>5 (4 / 2)</v>
      </c>
      <c r="F44" s="12" t="str">
        <f>_xlfn.CONCAT(TEXT(COLUMN(),"@")," (",TEXT(D44,"@")," / ",TEXT(C44,"@"),")")</f>
        <v>6 (4 / 3)</v>
      </c>
    </row>
    <row r="45" spans="1:6" x14ac:dyDescent="0.25">
      <c r="A45" s="25" t="s">
        <v>15</v>
      </c>
      <c r="B45" s="26">
        <f>SUBTOTAL(9,B48:B88)</f>
        <v>1241832.2900000003</v>
      </c>
      <c r="C45" s="26">
        <f>SUBTOTAL(9,C48:C88)</f>
        <v>2725912.4099999997</v>
      </c>
      <c r="D45" s="26">
        <f>SUBTOTAL(9,D48:D88)</f>
        <v>1483551.4200000002</v>
      </c>
      <c r="E45" s="27">
        <f t="shared" ref="E45:E77" si="24">IF(B45&lt;&gt;0,D45/B45,"-")</f>
        <v>1.1946471612523457</v>
      </c>
      <c r="F45" s="27">
        <f t="shared" ref="F45:F77" si="25">IF(C45&lt;&gt;0,D45/C45,"-")</f>
        <v>0.54424031181544841</v>
      </c>
    </row>
    <row r="46" spans="1:6" x14ac:dyDescent="0.25">
      <c r="A46" s="28" t="s">
        <v>65</v>
      </c>
      <c r="B46" s="29">
        <f>SUBTOTAL(9,B48:B53)</f>
        <v>859115.77</v>
      </c>
      <c r="C46" s="29">
        <f>SUBTOTAL(9,C48:C53)</f>
        <v>1041600</v>
      </c>
      <c r="D46" s="29">
        <f t="shared" ref="D46" si="26">SUBTOTAL(9,D48:D53)</f>
        <v>1059589.76</v>
      </c>
      <c r="E46" s="30">
        <f t="shared" si="24"/>
        <v>1.2333492143905123</v>
      </c>
      <c r="F46" s="30">
        <f t="shared" si="25"/>
        <v>1.0172712749615975</v>
      </c>
    </row>
    <row r="47" spans="1:6" x14ac:dyDescent="0.25">
      <c r="A47" s="31" t="s">
        <v>66</v>
      </c>
      <c r="B47" s="57">
        <f>SUBTOTAL(9,B48:B49)</f>
        <v>714974.2</v>
      </c>
      <c r="C47" s="57">
        <f>SUBTOTAL(9,C48:C49)</f>
        <v>878000</v>
      </c>
      <c r="D47" s="57">
        <f t="shared" ref="D47" si="27">SUBTOTAL(9,D48:D49)</f>
        <v>888875.84</v>
      </c>
      <c r="E47" s="33">
        <f t="shared" si="24"/>
        <v>1.2432278535365333</v>
      </c>
      <c r="F47" s="33">
        <f t="shared" si="25"/>
        <v>1.0123870615034167</v>
      </c>
    </row>
    <row r="48" spans="1:6" x14ac:dyDescent="0.25">
      <c r="A48" s="61" t="s">
        <v>67</v>
      </c>
      <c r="B48" s="72">
        <v>713978.09</v>
      </c>
      <c r="C48" s="35">
        <v>872000</v>
      </c>
      <c r="D48" s="35">
        <v>888875.84</v>
      </c>
      <c r="E48" s="36">
        <f t="shared" si="24"/>
        <v>1.2449623489146564</v>
      </c>
      <c r="F48" s="36">
        <f t="shared" si="25"/>
        <v>1.0193530275229357</v>
      </c>
    </row>
    <row r="49" spans="1:6" x14ac:dyDescent="0.25">
      <c r="A49" s="34" t="s">
        <v>68</v>
      </c>
      <c r="B49" s="70">
        <v>996.11</v>
      </c>
      <c r="C49" s="56">
        <v>6000</v>
      </c>
      <c r="D49" s="35">
        <v>0</v>
      </c>
      <c r="E49" s="36">
        <f t="shared" si="24"/>
        <v>0</v>
      </c>
      <c r="F49" s="36">
        <f t="shared" si="25"/>
        <v>0</v>
      </c>
    </row>
    <row r="50" spans="1:6" x14ac:dyDescent="0.25">
      <c r="A50" s="31" t="s">
        <v>69</v>
      </c>
      <c r="B50" s="57">
        <f>SUBTOTAL(9,B51:B51)</f>
        <v>29431.17</v>
      </c>
      <c r="C50" s="57">
        <f t="shared" ref="C50:D50" si="28">SUBTOTAL(9,C51:C51)</f>
        <v>25000</v>
      </c>
      <c r="D50" s="57">
        <f t="shared" si="28"/>
        <v>31323.77</v>
      </c>
      <c r="E50" s="33">
        <f t="shared" si="24"/>
        <v>1.0643059722056583</v>
      </c>
      <c r="F50" s="33">
        <f t="shared" si="25"/>
        <v>1.2529508</v>
      </c>
    </row>
    <row r="51" spans="1:6" x14ac:dyDescent="0.25">
      <c r="A51" s="61" t="s">
        <v>70</v>
      </c>
      <c r="B51" s="70">
        <v>29431.17</v>
      </c>
      <c r="C51" s="35">
        <v>25000</v>
      </c>
      <c r="D51" s="35">
        <v>31323.77</v>
      </c>
      <c r="E51" s="36">
        <f t="shared" si="24"/>
        <v>1.0643059722056583</v>
      </c>
      <c r="F51" s="36">
        <f t="shared" si="25"/>
        <v>1.2529508</v>
      </c>
    </row>
    <row r="52" spans="1:6" x14ac:dyDescent="0.25">
      <c r="A52" s="31" t="s">
        <v>71</v>
      </c>
      <c r="B52" s="57">
        <f>SUBTOTAL(9,B53:B53)</f>
        <v>114710.39999999999</v>
      </c>
      <c r="C52" s="57">
        <f t="shared" ref="C52:D52" si="29">SUBTOTAL(9,C53:C53)</f>
        <v>138600</v>
      </c>
      <c r="D52" s="57">
        <f t="shared" si="29"/>
        <v>139390.15</v>
      </c>
      <c r="E52" s="33">
        <f t="shared" si="24"/>
        <v>1.2151483213379084</v>
      </c>
      <c r="F52" s="33">
        <f t="shared" si="25"/>
        <v>1.0057009379509378</v>
      </c>
    </row>
    <row r="53" spans="1:6" x14ac:dyDescent="0.25">
      <c r="A53" s="34" t="s">
        <v>72</v>
      </c>
      <c r="B53" s="85">
        <v>114710.39999999999</v>
      </c>
      <c r="C53" s="35">
        <v>138600</v>
      </c>
      <c r="D53" s="35">
        <v>139390.15</v>
      </c>
      <c r="E53" s="36">
        <f t="shared" si="24"/>
        <v>1.2151483213379084</v>
      </c>
      <c r="F53" s="36">
        <f t="shared" si="25"/>
        <v>1.0057009379509378</v>
      </c>
    </row>
    <row r="54" spans="1:6" x14ac:dyDescent="0.25">
      <c r="A54" s="28" t="s">
        <v>73</v>
      </c>
      <c r="B54" s="29">
        <f>SUBTOTAL(9,B56:B82)</f>
        <v>382113.46000000008</v>
      </c>
      <c r="C54" s="29">
        <f t="shared" ref="C54:D54" si="30">SUBTOTAL(9,C56:C82)</f>
        <v>1683062.41</v>
      </c>
      <c r="D54" s="29">
        <f t="shared" si="30"/>
        <v>423124.81000000006</v>
      </c>
      <c r="E54" s="30">
        <f t="shared" si="24"/>
        <v>1.1073276769679874</v>
      </c>
      <c r="F54" s="30">
        <f t="shared" si="25"/>
        <v>0.25140173500755691</v>
      </c>
    </row>
    <row r="55" spans="1:6" x14ac:dyDescent="0.25">
      <c r="A55" s="31" t="s">
        <v>74</v>
      </c>
      <c r="B55" s="57">
        <f>SUBTOTAL(9,B56:B59)</f>
        <v>30591.809999999998</v>
      </c>
      <c r="C55" s="57">
        <f t="shared" ref="C55:D55" si="31">SUBTOTAL(9,C56:C59)</f>
        <v>33500</v>
      </c>
      <c r="D55" s="57">
        <f t="shared" si="31"/>
        <v>23945.599999999999</v>
      </c>
      <c r="E55" s="33">
        <f t="shared" si="24"/>
        <v>0.78274544722917672</v>
      </c>
      <c r="F55" s="33">
        <f t="shared" si="25"/>
        <v>0.71479402985074625</v>
      </c>
    </row>
    <row r="56" spans="1:6" x14ac:dyDescent="0.25">
      <c r="A56" s="61" t="s">
        <v>75</v>
      </c>
      <c r="B56" s="70">
        <v>12901.58</v>
      </c>
      <c r="C56" s="35">
        <v>8500</v>
      </c>
      <c r="D56" s="35">
        <v>7563.38</v>
      </c>
      <c r="E56" s="36">
        <f t="shared" si="24"/>
        <v>0.58623672449420927</v>
      </c>
      <c r="F56" s="36">
        <f t="shared" si="25"/>
        <v>0.88980941176470585</v>
      </c>
    </row>
    <row r="57" spans="1:6" x14ac:dyDescent="0.25">
      <c r="A57" s="61" t="s">
        <v>76</v>
      </c>
      <c r="B57" s="70">
        <v>16550.310000000001</v>
      </c>
      <c r="C57" s="35">
        <v>24000</v>
      </c>
      <c r="D57" s="35">
        <v>15480.8</v>
      </c>
      <c r="E57" s="36">
        <f t="shared" si="24"/>
        <v>0.93537824971254302</v>
      </c>
      <c r="F57" s="36">
        <f t="shared" si="25"/>
        <v>0.64503333333333335</v>
      </c>
    </row>
    <row r="58" spans="1:6" x14ac:dyDescent="0.25">
      <c r="A58" s="61" t="s">
        <v>77</v>
      </c>
      <c r="B58" s="70">
        <v>870.42</v>
      </c>
      <c r="C58" s="77">
        <v>1000</v>
      </c>
      <c r="D58" s="35">
        <v>901.42</v>
      </c>
      <c r="E58" s="36">
        <f t="shared" ref="E58" si="32">IF(B58&lt;&gt;0,D58/B58,"-")</f>
        <v>1.0356149904643734</v>
      </c>
      <c r="F58" s="36">
        <f t="shared" ref="F58" si="33">IF(C58&lt;&gt;0,D58/C58,"-")</f>
        <v>0.90142</v>
      </c>
    </row>
    <row r="59" spans="1:6" x14ac:dyDescent="0.25">
      <c r="A59" s="61" t="s">
        <v>209</v>
      </c>
      <c r="B59" s="72">
        <v>269.5</v>
      </c>
      <c r="C59" s="21">
        <v>0</v>
      </c>
      <c r="D59" s="56">
        <v>0</v>
      </c>
      <c r="E59" s="36">
        <f t="shared" si="24"/>
        <v>0</v>
      </c>
      <c r="F59" s="36" t="str">
        <f t="shared" si="25"/>
        <v>-</v>
      </c>
    </row>
    <row r="60" spans="1:6" x14ac:dyDescent="0.25">
      <c r="A60" s="31" t="s">
        <v>78</v>
      </c>
      <c r="B60" s="60">
        <f>SUBTOTAL(9,B61:B65)</f>
        <v>56850.53</v>
      </c>
      <c r="C60" s="60">
        <f t="shared" ref="C60:D60" si="34">SUBTOTAL(9,C61:C65)</f>
        <v>60850</v>
      </c>
      <c r="D60" s="60">
        <f t="shared" si="34"/>
        <v>61952.340000000004</v>
      </c>
      <c r="E60" s="33">
        <f t="shared" si="24"/>
        <v>1.0897407640702734</v>
      </c>
      <c r="F60" s="33">
        <f t="shared" si="25"/>
        <v>1.0181156943303205</v>
      </c>
    </row>
    <row r="61" spans="1:6" x14ac:dyDescent="0.25">
      <c r="A61" s="34" t="s">
        <v>79</v>
      </c>
      <c r="B61" s="76">
        <v>22767.46</v>
      </c>
      <c r="C61" s="35">
        <v>21050</v>
      </c>
      <c r="D61" s="35">
        <v>24275.1</v>
      </c>
      <c r="E61" s="36">
        <f t="shared" si="24"/>
        <v>1.066219068793796</v>
      </c>
      <c r="F61" s="36">
        <f t="shared" si="25"/>
        <v>1.153211401425178</v>
      </c>
    </row>
    <row r="62" spans="1:6" x14ac:dyDescent="0.25">
      <c r="A62" s="61" t="s">
        <v>80</v>
      </c>
      <c r="B62" s="70">
        <v>30201.21</v>
      </c>
      <c r="C62" s="56">
        <v>35000</v>
      </c>
      <c r="D62" s="35">
        <v>35177.660000000003</v>
      </c>
      <c r="E62" s="36">
        <f t="shared" si="24"/>
        <v>1.1647765106100054</v>
      </c>
      <c r="F62" s="36">
        <f t="shared" si="25"/>
        <v>1.0050760000000001</v>
      </c>
    </row>
    <row r="63" spans="1:6" x14ac:dyDescent="0.25">
      <c r="A63" s="61" t="s">
        <v>81</v>
      </c>
      <c r="B63" s="35">
        <v>0</v>
      </c>
      <c r="C63" s="56">
        <v>2500</v>
      </c>
      <c r="D63" s="35">
        <v>0</v>
      </c>
      <c r="E63" s="36" t="str">
        <f t="shared" si="24"/>
        <v>-</v>
      </c>
      <c r="F63" s="36">
        <f t="shared" si="25"/>
        <v>0</v>
      </c>
    </row>
    <row r="64" spans="1:6" x14ac:dyDescent="0.25">
      <c r="A64" s="61" t="s">
        <v>82</v>
      </c>
      <c r="B64" s="75">
        <v>3549.91</v>
      </c>
      <c r="C64" s="56">
        <v>1300</v>
      </c>
      <c r="D64" s="35">
        <v>1561.87</v>
      </c>
      <c r="E64" s="36">
        <f t="shared" si="24"/>
        <v>0.43997453456566504</v>
      </c>
      <c r="F64" s="36">
        <f t="shared" si="25"/>
        <v>1.2014384615384615</v>
      </c>
    </row>
    <row r="65" spans="1:6" x14ac:dyDescent="0.25">
      <c r="A65" s="61" t="s">
        <v>83</v>
      </c>
      <c r="B65" s="58">
        <v>331.95</v>
      </c>
      <c r="C65" s="56">
        <v>1000</v>
      </c>
      <c r="D65" s="35">
        <v>937.71</v>
      </c>
      <c r="E65" s="36">
        <f t="shared" si="24"/>
        <v>2.8248531405332131</v>
      </c>
      <c r="F65" s="36">
        <f t="shared" si="25"/>
        <v>0.93771000000000004</v>
      </c>
    </row>
    <row r="66" spans="1:6" x14ac:dyDescent="0.25">
      <c r="A66" s="31" t="s">
        <v>84</v>
      </c>
      <c r="B66" s="57">
        <f>SUBTOTAL(9,B67:B75)</f>
        <v>285279.32</v>
      </c>
      <c r="C66" s="57">
        <f t="shared" ref="C66:D66" si="35">SUBTOTAL(9,C67:C75)</f>
        <v>1584042.63</v>
      </c>
      <c r="D66" s="57">
        <f t="shared" si="35"/>
        <v>325061.7</v>
      </c>
      <c r="E66" s="33">
        <f t="shared" si="24"/>
        <v>1.1394506268452969</v>
      </c>
      <c r="F66" s="33">
        <f t="shared" si="25"/>
        <v>0.20521019689981451</v>
      </c>
    </row>
    <row r="67" spans="1:6" x14ac:dyDescent="0.25">
      <c r="A67" s="34" t="s">
        <v>85</v>
      </c>
      <c r="B67" s="70">
        <v>11833.18</v>
      </c>
      <c r="C67" s="56">
        <v>11730</v>
      </c>
      <c r="D67" s="35">
        <v>15451.98</v>
      </c>
      <c r="E67" s="36">
        <f t="shared" si="24"/>
        <v>1.3058180472197667</v>
      </c>
      <c r="F67" s="36">
        <f t="shared" si="25"/>
        <v>1.3173043478260869</v>
      </c>
    </row>
    <row r="68" spans="1:6" x14ac:dyDescent="0.25">
      <c r="A68" s="34" t="s">
        <v>86</v>
      </c>
      <c r="B68" s="70">
        <v>13110.3</v>
      </c>
      <c r="C68" s="56">
        <v>10000</v>
      </c>
      <c r="D68" s="35">
        <v>18938.03</v>
      </c>
      <c r="E68" s="36">
        <f t="shared" si="24"/>
        <v>1.4445153810362845</v>
      </c>
      <c r="F68" s="36">
        <f t="shared" si="25"/>
        <v>1.8938029999999999</v>
      </c>
    </row>
    <row r="69" spans="1:6" x14ac:dyDescent="0.25">
      <c r="A69" s="34" t="s">
        <v>87</v>
      </c>
      <c r="B69" s="76">
        <v>0</v>
      </c>
      <c r="C69" s="56">
        <v>450</v>
      </c>
      <c r="D69" s="35">
        <v>273</v>
      </c>
      <c r="E69" s="36" t="str">
        <f t="shared" si="24"/>
        <v>-</v>
      </c>
      <c r="F69" s="36">
        <f t="shared" si="25"/>
        <v>0.60666666666666669</v>
      </c>
    </row>
    <row r="70" spans="1:6" x14ac:dyDescent="0.25">
      <c r="A70" s="34" t="s">
        <v>88</v>
      </c>
      <c r="B70" s="86">
        <v>9294.0400000000009</v>
      </c>
      <c r="C70" s="56">
        <v>9000</v>
      </c>
      <c r="D70" s="35">
        <v>6816.44</v>
      </c>
      <c r="E70" s="36">
        <f t="shared" si="24"/>
        <v>0.733420557690735</v>
      </c>
      <c r="F70" s="36">
        <f t="shared" si="25"/>
        <v>0.75738222222222218</v>
      </c>
    </row>
    <row r="71" spans="1:6" x14ac:dyDescent="0.25">
      <c r="A71" s="61" t="s">
        <v>89</v>
      </c>
      <c r="B71" s="70">
        <v>2043.97</v>
      </c>
      <c r="C71" s="56">
        <v>1500</v>
      </c>
      <c r="D71" s="35">
        <v>5464.67</v>
      </c>
      <c r="E71" s="36">
        <f t="shared" si="24"/>
        <v>2.6735568525956839</v>
      </c>
      <c r="F71" s="36">
        <f t="shared" si="25"/>
        <v>3.6431133333333334</v>
      </c>
    </row>
    <row r="72" spans="1:6" x14ac:dyDescent="0.25">
      <c r="A72" s="61" t="s">
        <v>90</v>
      </c>
      <c r="B72" s="86">
        <v>264.8</v>
      </c>
      <c r="C72" s="56">
        <v>1000</v>
      </c>
      <c r="D72" s="35">
        <v>1964.39</v>
      </c>
      <c r="E72" s="36">
        <f t="shared" si="24"/>
        <v>7.4183912386706945</v>
      </c>
      <c r="F72" s="36">
        <f t="shared" si="25"/>
        <v>1.9643900000000001</v>
      </c>
    </row>
    <row r="73" spans="1:6" x14ac:dyDescent="0.25">
      <c r="A73" s="61" t="s">
        <v>91</v>
      </c>
      <c r="B73" s="70">
        <v>151360.44</v>
      </c>
      <c r="C73" s="56">
        <v>1424659.5</v>
      </c>
      <c r="D73" s="35">
        <v>51338.080000000002</v>
      </c>
      <c r="E73" s="36">
        <f t="shared" si="24"/>
        <v>0.33917766095288837</v>
      </c>
      <c r="F73" s="36">
        <f t="shared" si="25"/>
        <v>3.6035333355092923E-2</v>
      </c>
    </row>
    <row r="74" spans="1:6" x14ac:dyDescent="0.25">
      <c r="A74" s="61" t="s">
        <v>92</v>
      </c>
      <c r="B74" s="75">
        <v>9698.06</v>
      </c>
      <c r="C74" s="56">
        <v>11100</v>
      </c>
      <c r="D74" s="35">
        <v>13489.57</v>
      </c>
      <c r="E74" s="36">
        <f t="shared" si="24"/>
        <v>1.3909555106897669</v>
      </c>
      <c r="F74" s="36">
        <f t="shared" si="25"/>
        <v>1.2152765765765765</v>
      </c>
    </row>
    <row r="75" spans="1:6" x14ac:dyDescent="0.25">
      <c r="A75" s="61" t="s">
        <v>93</v>
      </c>
      <c r="B75" s="75">
        <v>87674.53</v>
      </c>
      <c r="C75" s="56">
        <v>114603.13</v>
      </c>
      <c r="D75" s="35">
        <v>211325.54</v>
      </c>
      <c r="E75" s="36">
        <f t="shared" si="24"/>
        <v>2.4103412929615935</v>
      </c>
      <c r="F75" s="36">
        <f t="shared" si="25"/>
        <v>1.8439770362292898</v>
      </c>
    </row>
    <row r="76" spans="1:6" x14ac:dyDescent="0.25">
      <c r="A76" s="31" t="s">
        <v>94</v>
      </c>
      <c r="B76" s="62">
        <f>SUBTOTAL(9,B77:B77)</f>
        <v>739.56</v>
      </c>
      <c r="C76" s="62">
        <f t="shared" ref="C76:D76" si="36">SUBTOTAL(9,C77:C77)</f>
        <v>369.78</v>
      </c>
      <c r="D76" s="62">
        <f t="shared" si="36"/>
        <v>560.05999999999995</v>
      </c>
      <c r="E76" s="33">
        <f t="shared" si="24"/>
        <v>0.75728811725891065</v>
      </c>
      <c r="F76" s="33">
        <f t="shared" si="25"/>
        <v>1.5145762345178213</v>
      </c>
    </row>
    <row r="77" spans="1:6" x14ac:dyDescent="0.25">
      <c r="A77" s="34" t="s">
        <v>95</v>
      </c>
      <c r="B77" s="87">
        <v>739.56</v>
      </c>
      <c r="C77" s="35">
        <v>369.78</v>
      </c>
      <c r="D77" s="35">
        <v>560.05999999999995</v>
      </c>
      <c r="E77" s="36">
        <f t="shared" si="24"/>
        <v>0.75728811725891065</v>
      </c>
      <c r="F77" s="36">
        <f t="shared" si="25"/>
        <v>1.5145762345178213</v>
      </c>
    </row>
    <row r="78" spans="1:6" x14ac:dyDescent="0.25">
      <c r="A78" s="31" t="s">
        <v>96</v>
      </c>
      <c r="B78" s="64">
        <f>SUBTOTAL(9,B79:B82)</f>
        <v>8652.24</v>
      </c>
      <c r="C78" s="64">
        <f t="shared" ref="C78:D78" si="37">SUBTOTAL(9,C79:C82)</f>
        <v>4300</v>
      </c>
      <c r="D78" s="64">
        <f t="shared" si="37"/>
        <v>11605.11</v>
      </c>
      <c r="E78" s="33">
        <f t="shared" ref="E78:E102" si="38">IF(B78&lt;&gt;0,D78/B78,"-")</f>
        <v>1.3412838756206487</v>
      </c>
      <c r="F78" s="33">
        <f t="shared" ref="F78:F103" si="39">IF(C78&lt;&gt;0,D78/C78,"-")</f>
        <v>2.6988627906976745</v>
      </c>
    </row>
    <row r="79" spans="1:6" x14ac:dyDescent="0.25">
      <c r="A79" s="34" t="s">
        <v>97</v>
      </c>
      <c r="B79" s="88">
        <v>890.94</v>
      </c>
      <c r="C79" s="35">
        <v>1200</v>
      </c>
      <c r="D79" s="35">
        <v>3564.25</v>
      </c>
      <c r="E79" s="36">
        <f t="shared" si="38"/>
        <v>4.000549980919029</v>
      </c>
      <c r="F79" s="36">
        <f t="shared" si="39"/>
        <v>2.9702083333333333</v>
      </c>
    </row>
    <row r="80" spans="1:6" x14ac:dyDescent="0.25">
      <c r="A80" s="34" t="s">
        <v>98</v>
      </c>
      <c r="B80" s="88">
        <v>7047.28</v>
      </c>
      <c r="C80" s="35">
        <v>2300</v>
      </c>
      <c r="D80" s="35">
        <v>7142.08</v>
      </c>
      <c r="E80" s="36">
        <f t="shared" si="38"/>
        <v>1.0134519985015495</v>
      </c>
      <c r="F80" s="36">
        <f t="shared" si="39"/>
        <v>3.1052521739130436</v>
      </c>
    </row>
    <row r="81" spans="1:6" x14ac:dyDescent="0.25">
      <c r="A81" s="34" t="s">
        <v>99</v>
      </c>
      <c r="B81" s="88">
        <v>400</v>
      </c>
      <c r="C81" s="35">
        <v>500</v>
      </c>
      <c r="D81" s="35">
        <v>400</v>
      </c>
      <c r="E81" s="36">
        <f t="shared" si="38"/>
        <v>1</v>
      </c>
      <c r="F81" s="36">
        <f t="shared" si="39"/>
        <v>0.8</v>
      </c>
    </row>
    <row r="82" spans="1:6" x14ac:dyDescent="0.25">
      <c r="A82" s="34" t="s">
        <v>100</v>
      </c>
      <c r="B82" s="88">
        <v>314.02</v>
      </c>
      <c r="C82" s="35">
        <v>300</v>
      </c>
      <c r="D82" s="35">
        <v>498.78</v>
      </c>
      <c r="E82" s="36">
        <f t="shared" si="38"/>
        <v>1.5883701675052544</v>
      </c>
      <c r="F82" s="36">
        <f t="shared" si="39"/>
        <v>1.6625999999999999</v>
      </c>
    </row>
    <row r="83" spans="1:6" x14ac:dyDescent="0.25">
      <c r="A83" s="28" t="s">
        <v>101</v>
      </c>
      <c r="B83" s="29">
        <f>SUBTOTAL(9,B85:B85)</f>
        <v>603.05999999999995</v>
      </c>
      <c r="C83" s="29">
        <f t="shared" ref="C83:D83" si="40">SUBTOTAL(9,C85:C85)</f>
        <v>1000</v>
      </c>
      <c r="D83" s="29">
        <f t="shared" si="40"/>
        <v>836.8499999999998</v>
      </c>
      <c r="E83" s="30">
        <f t="shared" si="38"/>
        <v>1.3876728683713062</v>
      </c>
      <c r="F83" s="30">
        <f t="shared" si="39"/>
        <v>0.83684999999999976</v>
      </c>
    </row>
    <row r="84" spans="1:6" x14ac:dyDescent="0.25">
      <c r="A84" s="31" t="s">
        <v>102</v>
      </c>
      <c r="B84" s="32">
        <f>SUBTOTAL(9,B85:B85)</f>
        <v>603.05999999999995</v>
      </c>
      <c r="C84" s="32">
        <f t="shared" ref="C84:D84" si="41">SUBTOTAL(9,C85:C85)</f>
        <v>1000</v>
      </c>
      <c r="D84" s="32">
        <f t="shared" si="41"/>
        <v>836.8499999999998</v>
      </c>
      <c r="E84" s="33">
        <f t="shared" si="38"/>
        <v>1.3876728683713062</v>
      </c>
      <c r="F84" s="33">
        <f t="shared" si="39"/>
        <v>0.83684999999999976</v>
      </c>
    </row>
    <row r="85" spans="1:6" x14ac:dyDescent="0.25">
      <c r="A85" s="34" t="s">
        <v>103</v>
      </c>
      <c r="B85" s="88">
        <v>603.05999999999995</v>
      </c>
      <c r="C85" s="35">
        <v>1000</v>
      </c>
      <c r="D85" s="35">
        <v>836.8499999999998</v>
      </c>
      <c r="E85" s="36">
        <f t="shared" si="38"/>
        <v>1.3876728683713062</v>
      </c>
      <c r="F85" s="36">
        <f t="shared" si="39"/>
        <v>0.83684999999999976</v>
      </c>
    </row>
    <row r="86" spans="1:6" x14ac:dyDescent="0.25">
      <c r="A86" s="28" t="s">
        <v>104</v>
      </c>
      <c r="B86" s="29">
        <f>SUBTOTAL(9,B88:B88)</f>
        <v>0</v>
      </c>
      <c r="C86" s="29">
        <f t="shared" ref="C86:D86" si="42">SUBTOTAL(9,C88:C88)</f>
        <v>250</v>
      </c>
      <c r="D86" s="29">
        <f t="shared" si="42"/>
        <v>0</v>
      </c>
      <c r="E86" s="30" t="str">
        <f t="shared" si="38"/>
        <v>-</v>
      </c>
      <c r="F86" s="30">
        <f t="shared" si="39"/>
        <v>0</v>
      </c>
    </row>
    <row r="87" spans="1:6" x14ac:dyDescent="0.25">
      <c r="A87" s="31" t="s">
        <v>105</v>
      </c>
      <c r="B87" s="32">
        <f>SUBTOTAL(9,B88:B88)</f>
        <v>0</v>
      </c>
      <c r="C87" s="32">
        <f t="shared" ref="C87:D87" si="43">SUBTOTAL(9,C88:C88)</f>
        <v>250</v>
      </c>
      <c r="D87" s="32">
        <f t="shared" si="43"/>
        <v>0</v>
      </c>
      <c r="E87" s="33" t="str">
        <f t="shared" si="38"/>
        <v>-</v>
      </c>
      <c r="F87" s="33">
        <f t="shared" si="39"/>
        <v>0</v>
      </c>
    </row>
    <row r="88" spans="1:6" x14ac:dyDescent="0.25">
      <c r="A88" s="34" t="s">
        <v>106</v>
      </c>
      <c r="B88" s="35">
        <v>0</v>
      </c>
      <c r="C88" s="35">
        <v>250</v>
      </c>
      <c r="D88" s="35">
        <v>0</v>
      </c>
      <c r="E88" s="36" t="str">
        <f t="shared" si="38"/>
        <v>-</v>
      </c>
      <c r="F88" s="36">
        <f t="shared" si="39"/>
        <v>0</v>
      </c>
    </row>
    <row r="89" spans="1:6" x14ac:dyDescent="0.25">
      <c r="A89" s="25" t="s">
        <v>16</v>
      </c>
      <c r="B89" s="26">
        <f>SUBTOTAL(9,B95:B102)</f>
        <v>35012.32</v>
      </c>
      <c r="C89" s="26">
        <f t="shared" ref="C89:D89" si="44">SUBTOTAL(9,C95:C102)</f>
        <v>27248.82</v>
      </c>
      <c r="D89" s="26">
        <f t="shared" si="44"/>
        <v>45156.4</v>
      </c>
      <c r="E89" s="27">
        <f t="shared" si="38"/>
        <v>1.2897288725797091</v>
      </c>
      <c r="F89" s="27">
        <f t="shared" si="39"/>
        <v>1.657187357103904</v>
      </c>
    </row>
    <row r="90" spans="1:6" x14ac:dyDescent="0.25">
      <c r="A90" s="28" t="s">
        <v>210</v>
      </c>
      <c r="B90" s="29">
        <f>SUBTOTAL(9,B92:B92)</f>
        <v>242</v>
      </c>
      <c r="C90" s="29">
        <f t="shared" ref="C90:D90" si="45">SUBTOTAL(9,C92:C92)</f>
        <v>0</v>
      </c>
      <c r="D90" s="29">
        <f t="shared" si="45"/>
        <v>0</v>
      </c>
      <c r="E90" s="30">
        <f t="shared" ref="E90:E92" si="46">IF(B90&lt;&gt;0,D90/B90,"-")</f>
        <v>0</v>
      </c>
      <c r="F90" s="30" t="str">
        <f t="shared" ref="F90:F92" si="47">IF(C90&lt;&gt;0,D90/C90,"-")</f>
        <v>-</v>
      </c>
    </row>
    <row r="91" spans="1:6" x14ac:dyDescent="0.25">
      <c r="A91" s="31" t="s">
        <v>211</v>
      </c>
      <c r="B91" s="32">
        <f>SUBTOTAL(9,B92:B92)</f>
        <v>242</v>
      </c>
      <c r="C91" s="32">
        <f t="shared" ref="C91:D91" si="48">SUBTOTAL(9,C92:C92)</f>
        <v>0</v>
      </c>
      <c r="D91" s="32">
        <f t="shared" si="48"/>
        <v>0</v>
      </c>
      <c r="E91" s="33">
        <f t="shared" si="46"/>
        <v>0</v>
      </c>
      <c r="F91" s="33" t="str">
        <f t="shared" si="47"/>
        <v>-</v>
      </c>
    </row>
    <row r="92" spans="1:6" x14ac:dyDescent="0.25">
      <c r="A92" s="34" t="s">
        <v>212</v>
      </c>
      <c r="B92" s="35">
        <v>242</v>
      </c>
      <c r="C92" s="35"/>
      <c r="D92" s="35">
        <v>0</v>
      </c>
      <c r="E92" s="36">
        <f t="shared" si="46"/>
        <v>0</v>
      </c>
      <c r="F92" s="36" t="str">
        <f t="shared" si="47"/>
        <v>-</v>
      </c>
    </row>
    <row r="93" spans="1:6" x14ac:dyDescent="0.25">
      <c r="A93" s="28" t="s">
        <v>107</v>
      </c>
      <c r="B93" s="29">
        <f>SUBTOTAL(9,B95:B100)</f>
        <v>35012.32</v>
      </c>
      <c r="C93" s="29">
        <f t="shared" ref="C93:D93" si="49">SUBTOTAL(9,C95:C100)</f>
        <v>27248.82</v>
      </c>
      <c r="D93" s="29">
        <f t="shared" si="49"/>
        <v>45156.4</v>
      </c>
      <c r="E93" s="30">
        <f t="shared" si="38"/>
        <v>1.2897288725797091</v>
      </c>
      <c r="F93" s="30">
        <f t="shared" si="39"/>
        <v>1.657187357103904</v>
      </c>
    </row>
    <row r="94" spans="1:6" x14ac:dyDescent="0.25">
      <c r="A94" s="31" t="s">
        <v>108</v>
      </c>
      <c r="B94" s="32">
        <f>SUBTOTAL(9,B95:B97)</f>
        <v>32021.79</v>
      </c>
      <c r="C94" s="32">
        <f t="shared" ref="C94:D94" si="50">SUBTOTAL(9,C95:C97)</f>
        <v>19978.82</v>
      </c>
      <c r="D94" s="32">
        <f t="shared" si="50"/>
        <v>36387.21</v>
      </c>
      <c r="E94" s="33">
        <f t="shared" si="38"/>
        <v>1.1363265451431666</v>
      </c>
      <c r="F94" s="33">
        <f t="shared" si="39"/>
        <v>1.8212892453107841</v>
      </c>
    </row>
    <row r="95" spans="1:6" x14ac:dyDescent="0.25">
      <c r="A95" s="34" t="s">
        <v>109</v>
      </c>
      <c r="B95" s="89">
        <v>4053.73</v>
      </c>
      <c r="C95" s="56">
        <v>1000</v>
      </c>
      <c r="D95" s="35">
        <v>5379.04</v>
      </c>
      <c r="E95" s="36">
        <f t="shared" si="38"/>
        <v>1.3269359330789174</v>
      </c>
      <c r="F95" s="36">
        <f t="shared" si="39"/>
        <v>5.3790399999999998</v>
      </c>
    </row>
    <row r="96" spans="1:6" x14ac:dyDescent="0.25">
      <c r="A96" s="34" t="s">
        <v>110</v>
      </c>
      <c r="B96" s="89">
        <v>2681.5</v>
      </c>
      <c r="C96" s="59">
        <v>2700</v>
      </c>
      <c r="D96" s="35">
        <v>11811.33</v>
      </c>
      <c r="E96" s="36">
        <f t="shared" si="38"/>
        <v>4.4047473429050905</v>
      </c>
      <c r="F96" s="36">
        <f t="shared" si="39"/>
        <v>4.3745666666666665</v>
      </c>
    </row>
    <row r="97" spans="1:6" x14ac:dyDescent="0.25">
      <c r="A97" s="34" t="s">
        <v>111</v>
      </c>
      <c r="B97" s="90">
        <v>25286.560000000001</v>
      </c>
      <c r="C97" s="56">
        <v>16278.82</v>
      </c>
      <c r="D97" s="35">
        <v>19196.84</v>
      </c>
      <c r="E97" s="36">
        <f t="shared" si="38"/>
        <v>0.75917167064242819</v>
      </c>
      <c r="F97" s="36">
        <f t="shared" si="39"/>
        <v>1.179252550246271</v>
      </c>
    </row>
    <row r="98" spans="1:6" x14ac:dyDescent="0.25">
      <c r="A98" s="31" t="s">
        <v>112</v>
      </c>
      <c r="B98" s="62">
        <f>SUBTOTAL(9,B99:B100)</f>
        <v>2990.53</v>
      </c>
      <c r="C98" s="62">
        <f t="shared" ref="C98:D98" si="51">SUBTOTAL(9,C99:C100)</f>
        <v>7270</v>
      </c>
      <c r="D98" s="62">
        <f t="shared" si="51"/>
        <v>8769.19</v>
      </c>
      <c r="E98" s="33">
        <f t="shared" si="38"/>
        <v>2.9323196891520902</v>
      </c>
      <c r="F98" s="33">
        <f t="shared" si="39"/>
        <v>1.206215955983494</v>
      </c>
    </row>
    <row r="99" spans="1:6" x14ac:dyDescent="0.25">
      <c r="A99" s="61" t="s">
        <v>113</v>
      </c>
      <c r="B99" s="89">
        <v>150.53</v>
      </c>
      <c r="C99" s="56">
        <v>100</v>
      </c>
      <c r="D99" s="35">
        <v>374.19</v>
      </c>
      <c r="E99" s="36">
        <f t="shared" si="38"/>
        <v>2.4858167807081646</v>
      </c>
      <c r="F99" s="36">
        <f t="shared" si="39"/>
        <v>3.7418999999999998</v>
      </c>
    </row>
    <row r="100" spans="1:6" x14ac:dyDescent="0.25">
      <c r="A100" s="61" t="s">
        <v>114</v>
      </c>
      <c r="B100" s="90">
        <v>2840</v>
      </c>
      <c r="C100" s="59">
        <v>7170</v>
      </c>
      <c r="D100" s="35">
        <v>8395</v>
      </c>
      <c r="E100" s="36">
        <f t="shared" si="38"/>
        <v>2.9559859154929575</v>
      </c>
      <c r="F100" s="36">
        <f t="shared" si="39"/>
        <v>1.1708507670850767</v>
      </c>
    </row>
    <row r="101" spans="1:6" x14ac:dyDescent="0.25">
      <c r="A101" s="31" t="s">
        <v>213</v>
      </c>
      <c r="B101" s="60">
        <f>SUBTOTAL(9,B102:B102)</f>
        <v>0</v>
      </c>
      <c r="C101" s="60">
        <f t="shared" ref="C101:D101" si="52">SUBTOTAL(9,C102:C102)</f>
        <v>0</v>
      </c>
      <c r="D101" s="60">
        <f t="shared" si="52"/>
        <v>0</v>
      </c>
      <c r="E101" s="33" t="str">
        <f t="shared" si="38"/>
        <v>-</v>
      </c>
      <c r="F101" s="33" t="str">
        <f t="shared" si="39"/>
        <v>-</v>
      </c>
    </row>
    <row r="102" spans="1:6" x14ac:dyDescent="0.25">
      <c r="A102" s="34" t="s">
        <v>214</v>
      </c>
      <c r="B102" s="35">
        <v>0</v>
      </c>
      <c r="C102" s="35"/>
      <c r="D102" s="35">
        <v>0</v>
      </c>
      <c r="E102" s="36" t="str">
        <f t="shared" si="38"/>
        <v>-</v>
      </c>
      <c r="F102" s="36" t="str">
        <f t="shared" si="39"/>
        <v>-</v>
      </c>
    </row>
    <row r="103" spans="1:6" ht="20.100000000000001" customHeight="1" x14ac:dyDescent="0.25">
      <c r="A103" s="37" t="s">
        <v>63</v>
      </c>
      <c r="B103" s="91">
        <f>IFERROR(SUBTOTAL(9,B48:B102),0)</f>
        <v>1277086.6100000003</v>
      </c>
      <c r="C103" s="38">
        <f t="shared" ref="C103:D103" si="53">IFERROR(SUBTOTAL(9,C48:C102),0)</f>
        <v>2753161.2299999995</v>
      </c>
      <c r="D103" s="38">
        <f t="shared" si="53"/>
        <v>1528707.8200000003</v>
      </c>
      <c r="E103" s="39">
        <f>IF(B103&lt;&gt;0,D103/D103,"-")</f>
        <v>1</v>
      </c>
      <c r="F103" s="39">
        <f t="shared" si="39"/>
        <v>0.55525546536916781</v>
      </c>
    </row>
    <row r="104" spans="1:6" x14ac:dyDescent="0.25">
      <c r="E104" s="11"/>
      <c r="F104" s="11"/>
    </row>
    <row r="105" spans="1:6" x14ac:dyDescent="0.25">
      <c r="C105" s="24"/>
    </row>
    <row r="110" spans="1:6" s="6" customFormat="1" ht="24.95" customHeight="1" x14ac:dyDescent="0.3">
      <c r="A110" s="93" t="s">
        <v>115</v>
      </c>
      <c r="B110" s="93"/>
      <c r="C110" s="93"/>
      <c r="D110" s="93"/>
      <c r="E110" s="93"/>
      <c r="F110" s="93"/>
    </row>
    <row r="111" spans="1:6" s="7" customFormat="1" ht="24.95" customHeight="1" x14ac:dyDescent="0.25">
      <c r="A111" s="8" t="s">
        <v>29</v>
      </c>
      <c r="B111" s="80"/>
      <c r="C111" s="9"/>
      <c r="D111" s="9"/>
      <c r="E111" s="9"/>
      <c r="F111" s="9"/>
    </row>
    <row r="112" spans="1:6" ht="57.6" customHeight="1" x14ac:dyDescent="0.25">
      <c r="A112" s="10" t="s">
        <v>30</v>
      </c>
      <c r="B112" s="10" t="s">
        <v>31</v>
      </c>
      <c r="C112" s="10" t="s">
        <v>7</v>
      </c>
      <c r="D112" s="10" t="s">
        <v>32</v>
      </c>
      <c r="E112" s="10" t="s">
        <v>33</v>
      </c>
      <c r="F112" s="10" t="s">
        <v>34</v>
      </c>
    </row>
    <row r="113" spans="1:6" s="11" customFormat="1" ht="15.95" customHeight="1" x14ac:dyDescent="0.25">
      <c r="A113" s="12" t="s">
        <v>11</v>
      </c>
      <c r="B113" s="82">
        <f>COLUMN()</f>
        <v>2</v>
      </c>
      <c r="C113" s="12">
        <f>COLUMN()</f>
        <v>3</v>
      </c>
      <c r="D113" s="12">
        <f>COLUMN()</f>
        <v>4</v>
      </c>
      <c r="E113" s="12" t="str">
        <f>_xlfn.CONCAT(TEXT(COLUMN(),"@")," (",TEXT(D113,"@")," / ",TEXT(B113,"@"),")")</f>
        <v>5 (4 / 2)</v>
      </c>
      <c r="F113" s="12" t="str">
        <f>_xlfn.CONCAT(TEXT(COLUMN(),"@")," (",TEXT(D113,"@")," / ",TEXT(C113,"@"),")")</f>
        <v>6 (4 / 3)</v>
      </c>
    </row>
    <row r="114" spans="1:6" x14ac:dyDescent="0.25">
      <c r="A114" s="25" t="s">
        <v>116</v>
      </c>
      <c r="B114" s="26">
        <f>SUBTOTAL(9,B115:B115)</f>
        <v>1234072.2</v>
      </c>
      <c r="C114" s="26">
        <f>SUBTOTAL(9,C115:C115)</f>
        <v>2917338.56</v>
      </c>
      <c r="D114" s="26">
        <f>SUBTOTAL(9,D115:D115)</f>
        <v>1528707.82</v>
      </c>
      <c r="E114" s="27">
        <f t="shared" ref="E114:E125" si="54">IF(B114&lt;&gt;0,D114/B114,"-")</f>
        <v>1.2387507149095491</v>
      </c>
      <c r="F114" s="27">
        <f t="shared" ref="F114:F125" si="55">IF(C114&lt;&gt;0,D114/C114,"-")</f>
        <v>0.52400768322206659</v>
      </c>
    </row>
    <row r="115" spans="1:6" x14ac:dyDescent="0.25">
      <c r="A115" s="34" t="s">
        <v>117</v>
      </c>
      <c r="B115" s="88">
        <v>1234072.2</v>
      </c>
      <c r="C115" s="35">
        <v>2917338.56</v>
      </c>
      <c r="D115" s="35">
        <v>1528707.82</v>
      </c>
      <c r="E115" s="36">
        <f t="shared" si="54"/>
        <v>1.2387507149095491</v>
      </c>
      <c r="F115" s="36">
        <f t="shared" si="55"/>
        <v>0.52400768322206659</v>
      </c>
    </row>
    <row r="116" spans="1:6" x14ac:dyDescent="0.25">
      <c r="A116" s="25" t="s">
        <v>118</v>
      </c>
      <c r="B116" s="26">
        <f>SUBTOTAL(9,B117:B117)</f>
        <v>12184.93</v>
      </c>
      <c r="C116" s="26">
        <f>SUBTOTAL(9,C117:C117)</f>
        <v>22100</v>
      </c>
      <c r="D116" s="26">
        <f>SUBTOTAL(9,D117:D117)</f>
        <v>12509.12</v>
      </c>
      <c r="E116" s="27">
        <f t="shared" si="54"/>
        <v>1.026605815544283</v>
      </c>
      <c r="F116" s="27">
        <f t="shared" si="55"/>
        <v>0.5660235294117647</v>
      </c>
    </row>
    <row r="117" spans="1:6" x14ac:dyDescent="0.25">
      <c r="A117" s="34" t="s">
        <v>119</v>
      </c>
      <c r="B117" s="88">
        <v>12184.93</v>
      </c>
      <c r="C117" s="35">
        <v>22100</v>
      </c>
      <c r="D117" s="35">
        <v>12509.12</v>
      </c>
      <c r="E117" s="36">
        <f t="shared" si="54"/>
        <v>1.026605815544283</v>
      </c>
      <c r="F117" s="36">
        <f t="shared" si="55"/>
        <v>0.5660235294117647</v>
      </c>
    </row>
    <row r="118" spans="1:6" x14ac:dyDescent="0.25">
      <c r="A118" s="25" t="s">
        <v>120</v>
      </c>
      <c r="B118" s="26">
        <f>SUBTOTAL(9,B119:B119)</f>
        <v>7137.77</v>
      </c>
      <c r="C118" s="26">
        <f>SUBTOTAL(9,C119:C119)</f>
        <v>16000</v>
      </c>
      <c r="D118" s="26">
        <f>SUBTOTAL(9,D119:D119)</f>
        <v>3833.65</v>
      </c>
      <c r="E118" s="27">
        <f t="shared" si="54"/>
        <v>0.53709351800352212</v>
      </c>
      <c r="F118" s="27">
        <f t="shared" si="55"/>
        <v>0.239603125</v>
      </c>
    </row>
    <row r="119" spans="1:6" x14ac:dyDescent="0.25">
      <c r="A119" s="34" t="s">
        <v>121</v>
      </c>
      <c r="B119" s="88">
        <v>7137.77</v>
      </c>
      <c r="C119" s="35">
        <v>16000</v>
      </c>
      <c r="D119" s="35">
        <v>3833.65</v>
      </c>
      <c r="E119" s="36">
        <f t="shared" si="54"/>
        <v>0.53709351800352212</v>
      </c>
      <c r="F119" s="36">
        <f t="shared" si="55"/>
        <v>0.239603125</v>
      </c>
    </row>
    <row r="120" spans="1:6" x14ac:dyDescent="0.25">
      <c r="A120" s="25" t="s">
        <v>122</v>
      </c>
      <c r="B120" s="26">
        <f>SUBTOTAL(9,B121:B122)</f>
        <v>28954.920000000002</v>
      </c>
      <c r="C120" s="26">
        <f>SUBTOTAL(9,C121:C122)</f>
        <v>44850</v>
      </c>
      <c r="D120" s="26">
        <f>SUBTOTAL(9,D121:D122)</f>
        <v>11825.95</v>
      </c>
      <c r="E120" s="27">
        <f t="shared" si="54"/>
        <v>0.40842627090663691</v>
      </c>
      <c r="F120" s="27">
        <f t="shared" si="55"/>
        <v>0.26367781493868453</v>
      </c>
    </row>
    <row r="121" spans="1:6" x14ac:dyDescent="0.25">
      <c r="A121" s="34" t="s">
        <v>123</v>
      </c>
      <c r="B121" s="88">
        <v>1562.88</v>
      </c>
      <c r="C121" s="35">
        <v>8850</v>
      </c>
      <c r="D121" s="35">
        <v>7436.13</v>
      </c>
      <c r="E121" s="36">
        <f t="shared" si="54"/>
        <v>4.757966062653562</v>
      </c>
      <c r="F121" s="36">
        <f t="shared" si="55"/>
        <v>0.84024067796610169</v>
      </c>
    </row>
    <row r="122" spans="1:6" x14ac:dyDescent="0.25">
      <c r="A122" s="34" t="s">
        <v>124</v>
      </c>
      <c r="B122" s="88">
        <v>27392.04</v>
      </c>
      <c r="C122" s="35">
        <v>36000</v>
      </c>
      <c r="D122" s="35">
        <v>4389.82</v>
      </c>
      <c r="E122" s="36">
        <f t="shared" si="54"/>
        <v>0.16025896574333273</v>
      </c>
      <c r="F122" s="36">
        <f t="shared" si="55"/>
        <v>0.12193944444444443</v>
      </c>
    </row>
    <row r="123" spans="1:6" x14ac:dyDescent="0.25">
      <c r="A123" s="25" t="s">
        <v>125</v>
      </c>
      <c r="B123" s="26">
        <f>SUBTOTAL(9,B124:B124)</f>
        <v>226.87</v>
      </c>
      <c r="C123" s="26">
        <f>SUBTOTAL(9,C124:C124)</f>
        <v>1000</v>
      </c>
      <c r="D123" s="26">
        <f>SUBTOTAL(9,D124:D124)</f>
        <v>376.82</v>
      </c>
      <c r="E123" s="27">
        <f t="shared" si="54"/>
        <v>1.6609512055362101</v>
      </c>
      <c r="F123" s="27">
        <f t="shared" si="55"/>
        <v>0.37681999999999999</v>
      </c>
    </row>
    <row r="124" spans="1:6" x14ac:dyDescent="0.25">
      <c r="A124" s="34" t="s">
        <v>126</v>
      </c>
      <c r="B124" s="88">
        <v>226.87</v>
      </c>
      <c r="C124" s="35">
        <v>1000</v>
      </c>
      <c r="D124" s="35">
        <v>376.82</v>
      </c>
      <c r="E124" s="36">
        <f t="shared" si="54"/>
        <v>1.6609512055362101</v>
      </c>
      <c r="F124" s="36">
        <f t="shared" si="55"/>
        <v>0.37681999999999999</v>
      </c>
    </row>
    <row r="125" spans="1:6" ht="20.100000000000001" customHeight="1" x14ac:dyDescent="0.25">
      <c r="A125" s="37" t="s">
        <v>63</v>
      </c>
      <c r="B125" s="91">
        <f>IFERROR(SUBTOTAL(9,B115:B124),0)</f>
        <v>1282576.69</v>
      </c>
      <c r="C125" s="38">
        <f>IFERROR(SUBTOTAL(9,C115:C124),0)</f>
        <v>3001288.56</v>
      </c>
      <c r="D125" s="38">
        <f>IFERROR(SUBTOTAL(9,D115:D124),0)</f>
        <v>1557253.36</v>
      </c>
      <c r="E125" s="39">
        <f t="shared" si="54"/>
        <v>1.2141600359195677</v>
      </c>
      <c r="F125" s="39">
        <f t="shared" si="55"/>
        <v>0.51886159190237946</v>
      </c>
    </row>
    <row r="126" spans="1:6" x14ac:dyDescent="0.25">
      <c r="A126" s="11"/>
      <c r="B126" s="84"/>
      <c r="C126" s="11"/>
      <c r="D126" s="11"/>
      <c r="E126" s="11"/>
      <c r="F126" s="11"/>
    </row>
    <row r="127" spans="1:6" x14ac:dyDescent="0.25">
      <c r="A127" s="11"/>
      <c r="B127" s="84"/>
      <c r="C127" s="11"/>
      <c r="D127" s="11"/>
      <c r="E127" s="11"/>
      <c r="F127" s="11"/>
    </row>
    <row r="128" spans="1:6" s="7" customFormat="1" ht="24.95" customHeight="1" x14ac:dyDescent="0.25">
      <c r="A128" s="8" t="s">
        <v>64</v>
      </c>
      <c r="B128" s="80"/>
      <c r="C128" s="9"/>
      <c r="D128" s="9"/>
      <c r="E128" s="9"/>
      <c r="F128" s="9"/>
    </row>
    <row r="129" spans="1:6" ht="57.6" customHeight="1" x14ac:dyDescent="0.25">
      <c r="A129" s="40" t="s">
        <v>30</v>
      </c>
      <c r="B129" s="10" t="s">
        <v>31</v>
      </c>
      <c r="C129" s="10" t="s">
        <v>7</v>
      </c>
      <c r="D129" s="10" t="s">
        <v>32</v>
      </c>
      <c r="E129" s="10" t="s">
        <v>33</v>
      </c>
      <c r="F129" s="10" t="s">
        <v>34</v>
      </c>
    </row>
    <row r="130" spans="1:6" s="11" customFormat="1" ht="15.95" customHeight="1" x14ac:dyDescent="0.25">
      <c r="A130" s="12" t="s">
        <v>11</v>
      </c>
      <c r="B130" s="12">
        <f>COLUMN()</f>
        <v>2</v>
      </c>
      <c r="C130" s="12">
        <f>COLUMN()</f>
        <v>3</v>
      </c>
      <c r="D130" s="12">
        <f>COLUMN()</f>
        <v>4</v>
      </c>
      <c r="E130" s="12" t="str">
        <f>_xlfn.CONCAT(TEXT(COLUMN(),"@")," (",TEXT(D130,"@")," / ",TEXT(B130,"@"),")")</f>
        <v>5 (4 / 2)</v>
      </c>
      <c r="F130" s="12" t="str">
        <f>_xlfn.CONCAT(TEXT(COLUMN(),"@")," (",TEXT(D130,"@")," / ",TEXT(C130,"@"),")")</f>
        <v>6 (4 / 3)</v>
      </c>
    </row>
    <row r="131" spans="1:6" x14ac:dyDescent="0.25">
      <c r="A131" s="25" t="s">
        <v>116</v>
      </c>
      <c r="B131" s="26">
        <f>SUBTOTAL(9,B132:B132)</f>
        <v>1217521.8899999999</v>
      </c>
      <c r="C131" s="26">
        <f>SUBTOTAL(9,C132:C132)</f>
        <v>2917338.5599999996</v>
      </c>
      <c r="D131" s="26">
        <f>SUBTOTAL(9,D132:D132)</f>
        <v>1461283.86</v>
      </c>
      <c r="E131" s="27">
        <f t="shared" ref="E131:E143" si="56">IF(B131&lt;&gt;0,D131/B131,"-")</f>
        <v>1.200211570734059</v>
      </c>
      <c r="F131" s="27">
        <f t="shared" ref="F131:F144" si="57">IF(C131&lt;&gt;0,D131/C131,"-")</f>
        <v>0.50089622097203568</v>
      </c>
    </row>
    <row r="132" spans="1:6" x14ac:dyDescent="0.25">
      <c r="A132" s="34" t="s">
        <v>117</v>
      </c>
      <c r="B132" s="88">
        <v>1217521.8899999999</v>
      </c>
      <c r="C132" s="35">
        <v>2917338.5599999996</v>
      </c>
      <c r="D132" s="35">
        <v>1461283.86</v>
      </c>
      <c r="E132" s="36">
        <f t="shared" si="56"/>
        <v>1.200211570734059</v>
      </c>
      <c r="F132" s="36">
        <f t="shared" si="57"/>
        <v>0.50089622097203568</v>
      </c>
    </row>
    <row r="133" spans="1:6" x14ac:dyDescent="0.25">
      <c r="A133" s="25" t="s">
        <v>118</v>
      </c>
      <c r="B133" s="26">
        <f>SUBTOTAL(9,B134:B134)</f>
        <v>22960.78</v>
      </c>
      <c r="C133" s="26">
        <f>SUBTOTAL(9,C134:C134)</f>
        <v>38400</v>
      </c>
      <c r="D133" s="26">
        <f>SUBTOTAL(9,D134:D134)</f>
        <v>22789.88</v>
      </c>
      <c r="E133" s="27">
        <f t="shared" si="56"/>
        <v>0.99255687306790108</v>
      </c>
      <c r="F133" s="27">
        <f t="shared" si="57"/>
        <v>0.59348645833333336</v>
      </c>
    </row>
    <row r="134" spans="1:6" x14ac:dyDescent="0.25">
      <c r="A134" s="34" t="s">
        <v>119</v>
      </c>
      <c r="B134" s="88">
        <v>22960.78</v>
      </c>
      <c r="C134" s="35">
        <v>38400</v>
      </c>
      <c r="D134" s="35">
        <v>22789.88</v>
      </c>
      <c r="E134" s="36">
        <f t="shared" si="56"/>
        <v>0.99255687306790108</v>
      </c>
      <c r="F134" s="36">
        <f t="shared" si="57"/>
        <v>0.59348645833333336</v>
      </c>
    </row>
    <row r="135" spans="1:6" x14ac:dyDescent="0.25">
      <c r="A135" s="25" t="s">
        <v>120</v>
      </c>
      <c r="B135" s="26">
        <f>SUBTOTAL(9,B136:B136)</f>
        <v>0</v>
      </c>
      <c r="C135" s="26">
        <f>SUBTOTAL(9,C136:C136)</f>
        <v>39500</v>
      </c>
      <c r="D135" s="26">
        <f>SUBTOTAL(9,D136:D136)</f>
        <v>8224.17</v>
      </c>
      <c r="E135" s="27" t="str">
        <f t="shared" si="56"/>
        <v>-</v>
      </c>
      <c r="F135" s="27">
        <f t="shared" si="57"/>
        <v>0.20820683544303797</v>
      </c>
    </row>
    <row r="136" spans="1:6" x14ac:dyDescent="0.25">
      <c r="A136" s="34" t="s">
        <v>121</v>
      </c>
      <c r="B136" s="35">
        <v>0</v>
      </c>
      <c r="C136" s="35">
        <v>39500</v>
      </c>
      <c r="D136" s="35">
        <v>8224.17</v>
      </c>
      <c r="E136" s="36" t="str">
        <f t="shared" si="56"/>
        <v>-</v>
      </c>
      <c r="F136" s="36">
        <f t="shared" si="57"/>
        <v>0.20820683544303797</v>
      </c>
    </row>
    <row r="137" spans="1:6" x14ac:dyDescent="0.25">
      <c r="A137" s="25" t="s">
        <v>122</v>
      </c>
      <c r="B137" s="26">
        <f>SUBTOTAL(9,B138:B139)</f>
        <v>20302.63</v>
      </c>
      <c r="C137" s="26">
        <f>SUBTOTAL(9,C138:C139)</f>
        <v>48950</v>
      </c>
      <c r="D137" s="26">
        <f>SUBTOTAL(9,D138:D139)</f>
        <v>26551.63</v>
      </c>
      <c r="E137" s="27">
        <f t="shared" si="56"/>
        <v>1.307792635732415</v>
      </c>
      <c r="F137" s="27">
        <f t="shared" si="57"/>
        <v>0.54242349336057205</v>
      </c>
    </row>
    <row r="138" spans="1:6" x14ac:dyDescent="0.25">
      <c r="A138" s="34" t="s">
        <v>123</v>
      </c>
      <c r="B138" s="88">
        <v>14056.7</v>
      </c>
      <c r="C138" s="35">
        <v>10350</v>
      </c>
      <c r="D138" s="35">
        <v>1016.52</v>
      </c>
      <c r="E138" s="36">
        <f t="shared" si="56"/>
        <v>7.2315692872438053E-2</v>
      </c>
      <c r="F138" s="36">
        <f t="shared" si="57"/>
        <v>9.8214492753623192E-2</v>
      </c>
    </row>
    <row r="139" spans="1:6" x14ac:dyDescent="0.25">
      <c r="A139" s="34" t="s">
        <v>124</v>
      </c>
      <c r="B139" s="88">
        <v>6245.93</v>
      </c>
      <c r="C139" s="35">
        <v>38600</v>
      </c>
      <c r="D139" s="35">
        <v>25535.11</v>
      </c>
      <c r="E139" s="36">
        <f t="shared" si="56"/>
        <v>4.088279887862976</v>
      </c>
      <c r="F139" s="36">
        <f t="shared" si="57"/>
        <v>0.66153134715025907</v>
      </c>
    </row>
    <row r="140" spans="1:6" x14ac:dyDescent="0.25">
      <c r="A140" s="25" t="s">
        <v>125</v>
      </c>
      <c r="B140" s="26">
        <f>SUBTOTAL(9,B141:B141)</f>
        <v>0</v>
      </c>
      <c r="C140" s="26">
        <f>SUBTOTAL(9,C141:C141)</f>
        <v>1000</v>
      </c>
      <c r="D140" s="26">
        <f>SUBTOTAL(9,D141:D141)</f>
        <v>0</v>
      </c>
      <c r="E140" s="27" t="str">
        <f t="shared" si="56"/>
        <v>-</v>
      </c>
      <c r="F140" s="27">
        <f t="shared" si="57"/>
        <v>0</v>
      </c>
    </row>
    <row r="141" spans="1:6" x14ac:dyDescent="0.25">
      <c r="A141" s="34" t="s">
        <v>126</v>
      </c>
      <c r="B141" s="35">
        <v>0</v>
      </c>
      <c r="C141" s="35">
        <v>1000</v>
      </c>
      <c r="D141" s="35">
        <v>0</v>
      </c>
      <c r="E141" s="36" t="str">
        <f t="shared" si="56"/>
        <v>-</v>
      </c>
      <c r="F141" s="36">
        <f t="shared" si="57"/>
        <v>0</v>
      </c>
    </row>
    <row r="142" spans="1:6" x14ac:dyDescent="0.25">
      <c r="A142" s="25" t="s">
        <v>127</v>
      </c>
      <c r="B142" s="26">
        <f>SUBTOTAL(9,B143:B143)</f>
        <v>0</v>
      </c>
      <c r="C142" s="26">
        <f>SUBTOTAL(9,C143:C143)</f>
        <v>0</v>
      </c>
      <c r="D142" s="26">
        <f>SUBTOTAL(9,D143:D143)</f>
        <v>9858.2800000000007</v>
      </c>
      <c r="E142" s="27" t="str">
        <f t="shared" si="56"/>
        <v>-</v>
      </c>
      <c r="F142" s="27" t="str">
        <f t="shared" si="57"/>
        <v>-</v>
      </c>
    </row>
    <row r="143" spans="1:6" x14ac:dyDescent="0.25">
      <c r="A143" s="34" t="s">
        <v>128</v>
      </c>
      <c r="B143" s="35">
        <v>0</v>
      </c>
      <c r="C143" s="35">
        <v>0</v>
      </c>
      <c r="D143" s="35">
        <v>9858.2800000000007</v>
      </c>
      <c r="E143" s="36" t="str">
        <f t="shared" si="56"/>
        <v>-</v>
      </c>
      <c r="F143" s="36" t="str">
        <f t="shared" si="57"/>
        <v>-</v>
      </c>
    </row>
    <row r="144" spans="1:6" ht="20.100000000000001" customHeight="1" x14ac:dyDescent="0.25">
      <c r="A144" s="37" t="s">
        <v>63</v>
      </c>
      <c r="B144" s="91">
        <f>IFERROR(SUBTOTAL(9,B132:B143),0)</f>
        <v>1260785.2999999998</v>
      </c>
      <c r="C144" s="38">
        <f>IFERROR(SUBTOTAL(9,C132:C143),0)</f>
        <v>3045188.5599999996</v>
      </c>
      <c r="D144" s="38">
        <f>IFERROR(SUBTOTAL(9,D132:D143),0)</f>
        <v>1528707.82</v>
      </c>
      <c r="E144" s="39">
        <f>IF(B144&lt;&gt;0,D144/D144,"-")</f>
        <v>1</v>
      </c>
      <c r="F144" s="39">
        <f t="shared" si="57"/>
        <v>0.50200760638612152</v>
      </c>
    </row>
    <row r="145" spans="1:6" x14ac:dyDescent="0.25">
      <c r="E145" s="11"/>
      <c r="F145" s="11"/>
    </row>
    <row r="146" spans="1:6" x14ac:dyDescent="0.25">
      <c r="C146" s="24"/>
    </row>
    <row r="151" spans="1:6" s="6" customFormat="1" ht="24.95" customHeight="1" x14ac:dyDescent="0.3">
      <c r="A151" s="93" t="s">
        <v>129</v>
      </c>
      <c r="B151" s="93"/>
      <c r="C151" s="93"/>
      <c r="D151" s="93"/>
      <c r="E151" s="93"/>
      <c r="F151" s="93"/>
    </row>
    <row r="152" spans="1:6" s="7" customFormat="1" ht="24.95" customHeight="1" x14ac:dyDescent="0.25">
      <c r="A152" s="8" t="s">
        <v>64</v>
      </c>
      <c r="B152" s="80"/>
      <c r="C152" s="9"/>
      <c r="D152" s="9"/>
      <c r="E152" s="9"/>
      <c r="F152" s="9"/>
    </row>
    <row r="153" spans="1:6" ht="57.6" customHeight="1" x14ac:dyDescent="0.25">
      <c r="A153" s="10" t="s">
        <v>30</v>
      </c>
      <c r="B153" s="10" t="s">
        <v>31</v>
      </c>
      <c r="C153" s="10" t="s">
        <v>7</v>
      </c>
      <c r="D153" s="10" t="s">
        <v>32</v>
      </c>
      <c r="E153" s="10" t="s">
        <v>33</v>
      </c>
      <c r="F153" s="10" t="s">
        <v>34</v>
      </c>
    </row>
    <row r="154" spans="1:6" s="11" customFormat="1" ht="15.95" customHeight="1" x14ac:dyDescent="0.25">
      <c r="A154" s="12" t="s">
        <v>11</v>
      </c>
      <c r="B154" s="12">
        <f>COLUMN()</f>
        <v>2</v>
      </c>
      <c r="C154" s="12">
        <f>COLUMN()</f>
        <v>3</v>
      </c>
      <c r="D154" s="12">
        <f>COLUMN()</f>
        <v>4</v>
      </c>
      <c r="E154" s="12" t="str">
        <f>_xlfn.CONCAT(TEXT(COLUMN(),"@")," (",TEXT(D154,"@")," / ",TEXT(B154,"@"),")")</f>
        <v>5 (4 / 2)</v>
      </c>
      <c r="F154" s="12" t="str">
        <f>_xlfn.CONCAT(TEXT(COLUMN(),"@")," (",TEXT(D154,"@")," / ",TEXT(C154,"@"),")")</f>
        <v>6 (4 / 3)</v>
      </c>
    </row>
    <row r="155" spans="1:6" x14ac:dyDescent="0.25">
      <c r="A155" s="25" t="s">
        <v>130</v>
      </c>
      <c r="B155" s="26">
        <f>SUBTOTAL(9,B156:B156)</f>
        <v>1277335.6100000001</v>
      </c>
      <c r="C155" s="26">
        <f>SUBTOTAL(9,C156:C156)</f>
        <v>3045188.5599999996</v>
      </c>
      <c r="D155" s="26">
        <f>SUBTOTAL(9,D156:D156)</f>
        <v>1528707.8199999996</v>
      </c>
      <c r="E155" s="27">
        <f>IF(B155&lt;&gt;0,D155/B155,"-")</f>
        <v>1.1967941769039065</v>
      </c>
      <c r="F155" s="27">
        <f>IF(C155&lt;&gt;0,D155/C155,"-")</f>
        <v>0.50200760638612141</v>
      </c>
    </row>
    <row r="156" spans="1:6" x14ac:dyDescent="0.25">
      <c r="A156" s="34" t="s">
        <v>131</v>
      </c>
      <c r="B156" s="88">
        <v>1277335.6100000001</v>
      </c>
      <c r="C156" s="35">
        <v>3045188.5599999996</v>
      </c>
      <c r="D156" s="35">
        <v>1528707.8199999996</v>
      </c>
      <c r="E156" s="36">
        <f>IF(B156&lt;&gt;0,D156/B156,"-")</f>
        <v>1.1967941769039065</v>
      </c>
      <c r="F156" s="36">
        <f>IF(C156&lt;&gt;0,D156/C156,"-")</f>
        <v>0.50200760638612141</v>
      </c>
    </row>
    <row r="157" spans="1:6" ht="20.100000000000001" customHeight="1" x14ac:dyDescent="0.25">
      <c r="A157" s="37" t="s">
        <v>63</v>
      </c>
      <c r="B157" s="91">
        <f>IFERROR(SUBTOTAL(9,B156:B156),0)</f>
        <v>1277335.6100000001</v>
      </c>
      <c r="C157" s="38">
        <f>IFERROR(SUBTOTAL(9,C156:C156),0)</f>
        <v>3045188.5599999996</v>
      </c>
      <c r="D157" s="38">
        <f>IFERROR(SUBTOTAL(9,D156:D156),0)</f>
        <v>1528707.8199999996</v>
      </c>
      <c r="E157" s="39">
        <f>IF(B157&lt;&gt;0,D157/B157,"-")</f>
        <v>1.1967941769039065</v>
      </c>
      <c r="F157" s="39">
        <f>IF(C157&lt;&gt;0,D157/C157,"-")</f>
        <v>0.50200760638612141</v>
      </c>
    </row>
    <row r="158" spans="1:6" x14ac:dyDescent="0.25">
      <c r="A158" s="11"/>
      <c r="B158" s="84"/>
      <c r="C158" s="11"/>
      <c r="D158" s="11"/>
      <c r="E158" s="11"/>
      <c r="F158" s="11"/>
    </row>
    <row r="159" spans="1:6" x14ac:dyDescent="0.25">
      <c r="A159" s="11"/>
      <c r="B159" s="84"/>
      <c r="C159" s="11"/>
      <c r="D159" s="11"/>
      <c r="E159" s="11"/>
      <c r="F159" s="11"/>
    </row>
    <row r="160" spans="1:6" x14ac:dyDescent="0.25">
      <c r="C160" s="24"/>
    </row>
  </sheetData>
  <mergeCells count="5">
    <mergeCell ref="A2:F2"/>
    <mergeCell ref="A3:F3"/>
    <mergeCell ref="A1:F1"/>
    <mergeCell ref="A110:F110"/>
    <mergeCell ref="A151:F151"/>
  </mergeCells>
  <pageMargins left="0.39370078740157499" right="0.39370078740157499" top="0.39370078740157499" bottom="0.39370078740157499" header="0.23622047244094499" footer="0.23622047244094499"/>
  <pageSetup paperSize="9" scale="1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workbookViewId="0">
      <pane ySplit="6" topLeftCell="A7" activePane="bottomLeft" state="frozen"/>
      <selection pane="bottomLeft" activeCell="A15" sqref="A15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93" t="s">
        <v>2</v>
      </c>
      <c r="B1" s="93"/>
      <c r="C1" s="93"/>
      <c r="D1" s="93"/>
      <c r="E1" s="93"/>
      <c r="F1" s="93"/>
    </row>
    <row r="2" spans="1:6" s="5" customFormat="1" ht="30" customHeight="1" x14ac:dyDescent="0.25">
      <c r="A2" s="93" t="s">
        <v>132</v>
      </c>
      <c r="B2" s="93"/>
      <c r="C2" s="93"/>
      <c r="D2" s="93"/>
      <c r="E2" s="93"/>
      <c r="F2" s="93"/>
    </row>
    <row r="3" spans="1:6" s="6" customFormat="1" ht="24.95" customHeight="1" x14ac:dyDescent="0.3">
      <c r="A3" s="93" t="s">
        <v>133</v>
      </c>
      <c r="B3" s="93"/>
      <c r="C3" s="93"/>
      <c r="D3" s="93"/>
      <c r="E3" s="93"/>
      <c r="F3" s="93"/>
    </row>
    <row r="4" spans="1:6" s="7" customFormat="1" ht="24.95" customHeight="1" x14ac:dyDescent="0.25">
      <c r="A4" s="8" t="s">
        <v>134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ht="20.100000000000001" customHeight="1" x14ac:dyDescent="0.25">
      <c r="A7" s="37" t="s">
        <v>63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str">
        <f>IF(C7&lt;&gt;0,D7/C7,"-")</f>
        <v>-</v>
      </c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s="7" customFormat="1" ht="24.95" customHeight="1" x14ac:dyDescent="0.25">
      <c r="A10" s="8" t="s">
        <v>135</v>
      </c>
      <c r="B10" s="9"/>
      <c r="C10" s="9"/>
      <c r="D10" s="9"/>
      <c r="E10" s="9"/>
      <c r="F10" s="9"/>
    </row>
    <row r="11" spans="1:6" ht="57.6" customHeight="1" x14ac:dyDescent="0.25">
      <c r="A11" s="40" t="s">
        <v>30</v>
      </c>
      <c r="B11" s="10" t="s">
        <v>31</v>
      </c>
      <c r="C11" s="10" t="s">
        <v>7</v>
      </c>
      <c r="D11" s="10" t="s">
        <v>32</v>
      </c>
      <c r="E11" s="10" t="s">
        <v>33</v>
      </c>
      <c r="F11" s="10" t="s">
        <v>34</v>
      </c>
    </row>
    <row r="12" spans="1:6" s="11" customFormat="1" ht="15.95" customHeight="1" x14ac:dyDescent="0.25">
      <c r="A12" s="12" t="s">
        <v>11</v>
      </c>
      <c r="B12" s="12">
        <f>COLUMN()</f>
        <v>2</v>
      </c>
      <c r="C12" s="12">
        <v>3</v>
      </c>
      <c r="D12" s="12">
        <f>COLUMN()</f>
        <v>4</v>
      </c>
      <c r="E12" s="12" t="str">
        <f>_xlfn.CONCAT(TEXT(COLUMN(),"@")," (",TEXT(D12,"@")," / ",TEXT(B12,"@"),")")</f>
        <v>5 (4 / 2)</v>
      </c>
      <c r="F12" s="12" t="str">
        <f>_xlfn.CONCAT(TEXT(COLUMN(),"@")," (",TEXT(D12,"@")," / ",TEXT(C12,"@"),")")</f>
        <v>6 (4 / 3)</v>
      </c>
    </row>
    <row r="13" spans="1:6" ht="20.100000000000001" customHeight="1" x14ac:dyDescent="0.25">
      <c r="A13" s="37" t="s">
        <v>63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IF(B13&lt;&gt;0,D13/D13,"-")</f>
        <v>-</v>
      </c>
      <c r="F13" s="39" t="str">
        <f>IF(C13&lt;&gt;0,D13/C13,"-")</f>
        <v>-</v>
      </c>
    </row>
    <row r="14" spans="1:6" x14ac:dyDescent="0.25">
      <c r="E14" s="11"/>
      <c r="F14" s="11"/>
    </row>
    <row r="15" spans="1:6" x14ac:dyDescent="0.25">
      <c r="C15" s="24"/>
    </row>
    <row r="20" spans="1:6" s="6" customFormat="1" ht="24.95" customHeight="1" x14ac:dyDescent="0.3">
      <c r="A20" s="93" t="s">
        <v>136</v>
      </c>
      <c r="B20" s="93"/>
      <c r="C20" s="93"/>
      <c r="D20" s="93"/>
      <c r="E20" s="93"/>
      <c r="F20" s="93"/>
    </row>
    <row r="21" spans="1:6" s="7" customFormat="1" ht="24.95" customHeight="1" x14ac:dyDescent="0.25">
      <c r="A21" s="8" t="s">
        <v>134</v>
      </c>
      <c r="B21" s="9"/>
      <c r="C21" s="9"/>
      <c r="D21" s="9"/>
      <c r="E21" s="9"/>
      <c r="F21" s="9"/>
    </row>
    <row r="22" spans="1:6" ht="57.6" customHeight="1" x14ac:dyDescent="0.25">
      <c r="A22" s="10" t="s">
        <v>30</v>
      </c>
      <c r="B22" s="10" t="s">
        <v>31</v>
      </c>
      <c r="C22" s="10" t="s">
        <v>7</v>
      </c>
      <c r="D22" s="10" t="s">
        <v>32</v>
      </c>
      <c r="E22" s="10" t="s">
        <v>33</v>
      </c>
      <c r="F22" s="10" t="s">
        <v>34</v>
      </c>
    </row>
    <row r="23" spans="1:6" s="11" customFormat="1" ht="15.95" customHeight="1" x14ac:dyDescent="0.25">
      <c r="A23" s="12" t="s">
        <v>11</v>
      </c>
      <c r="B23" s="12">
        <f>COLUMN()</f>
        <v>2</v>
      </c>
      <c r="C23" s="12">
        <f>COLUMN()</f>
        <v>3</v>
      </c>
      <c r="D23" s="12">
        <f>COLUMN()</f>
        <v>4</v>
      </c>
      <c r="E23" s="12" t="str">
        <f>_xlfn.CONCAT(TEXT(COLUMN(),"@")," (",TEXT(D23,"@")," / ",TEXT(B23,"@"),")")</f>
        <v>5 (4 / 2)</v>
      </c>
      <c r="F23" s="12" t="str">
        <f>_xlfn.CONCAT(TEXT(COLUMN(),"@")," (",TEXT(D23,"@")," / ",TEXT(C23,"@"),")")</f>
        <v>6 (4 / 3)</v>
      </c>
    </row>
    <row r="24" spans="1:6" ht="20.100000000000001" customHeight="1" x14ac:dyDescent="0.25">
      <c r="A24" s="37" t="s">
        <v>63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9" t="str">
        <f>IF(B24&lt;&gt;0,D24/B24,"-")</f>
        <v>-</v>
      </c>
      <c r="F24" s="39" t="str">
        <f>IF(C24&lt;&gt;0,D24/C24,"-")</f>
        <v>-</v>
      </c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s="7" customFormat="1" ht="24.95" customHeight="1" x14ac:dyDescent="0.25">
      <c r="A27" s="8" t="s">
        <v>135</v>
      </c>
      <c r="B27" s="9"/>
      <c r="C27" s="9"/>
      <c r="D27" s="9"/>
      <c r="E27" s="9"/>
      <c r="F27" s="9"/>
    </row>
    <row r="28" spans="1:6" ht="57.6" customHeight="1" x14ac:dyDescent="0.25">
      <c r="A28" s="40" t="s">
        <v>30</v>
      </c>
      <c r="B28" s="10" t="s">
        <v>31</v>
      </c>
      <c r="C28" s="10" t="s">
        <v>7</v>
      </c>
      <c r="D28" s="10" t="s">
        <v>32</v>
      </c>
      <c r="E28" s="10" t="s">
        <v>33</v>
      </c>
      <c r="F28" s="10" t="s">
        <v>34</v>
      </c>
    </row>
    <row r="29" spans="1:6" s="11" customFormat="1" ht="15.95" customHeight="1" x14ac:dyDescent="0.25">
      <c r="A29" s="12" t="s">
        <v>11</v>
      </c>
      <c r="B29" s="12">
        <f>COLUMN()</f>
        <v>2</v>
      </c>
      <c r="C29" s="12">
        <f>COLUMN()</f>
        <v>3</v>
      </c>
      <c r="D29" s="12">
        <f>COLUMN()</f>
        <v>4</v>
      </c>
      <c r="E29" s="12" t="str">
        <f>_xlfn.CONCAT(TEXT(COLUMN(),"@")," (",TEXT(D29,"@")," / ",TEXT(B29,"@"),")")</f>
        <v>5 (4 / 2)</v>
      </c>
      <c r="F29" s="12" t="str">
        <f>_xlfn.CONCAT(TEXT(COLUMN(),"@")," (",TEXT(D29,"@")," / ",TEXT(C29,"@"),")")</f>
        <v>6 (4 / 3)</v>
      </c>
    </row>
    <row r="30" spans="1:6" ht="20.100000000000001" customHeight="1" x14ac:dyDescent="0.25">
      <c r="A30" s="37" t="s">
        <v>63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9" t="str">
        <f>IF(B30&lt;&gt;0,D30/D30,"-")</f>
        <v>-</v>
      </c>
      <c r="F30" s="39" t="str">
        <f>IF(C30&lt;&gt;0,D30/C30,"-")</f>
        <v>-</v>
      </c>
    </row>
    <row r="31" spans="1:6" x14ac:dyDescent="0.25">
      <c r="E31" s="11"/>
      <c r="F31" s="11"/>
    </row>
    <row r="32" spans="1:6" x14ac:dyDescent="0.25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1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52"/>
  <sheetViews>
    <sheetView workbookViewId="0">
      <pane ySplit="5" topLeftCell="A18" activePane="bottomLeft" state="frozen"/>
      <selection pane="bottomLeft" activeCell="C28" sqref="C28"/>
    </sheetView>
  </sheetViews>
  <sheetFormatPr defaultColWidth="9.140625" defaultRowHeight="15" x14ac:dyDescent="0.25"/>
  <cols>
    <col min="1" max="1" width="73.7109375" style="1" customWidth="1"/>
    <col min="2" max="3" width="19.7109375" style="1" customWidth="1"/>
    <col min="4" max="4" width="15.7109375" style="1" customWidth="1"/>
    <col min="5" max="5" width="12.7109375" style="1" customWidth="1"/>
  </cols>
  <sheetData>
    <row r="1" spans="1:5" s="5" customFormat="1" ht="30" customHeight="1" x14ac:dyDescent="0.25">
      <c r="A1" s="93" t="s">
        <v>137</v>
      </c>
      <c r="B1" s="93"/>
      <c r="C1" s="93"/>
      <c r="D1" s="93"/>
      <c r="E1" s="93"/>
    </row>
    <row r="2" spans="1:5" s="6" customFormat="1" ht="24.95" customHeight="1" x14ac:dyDescent="0.3">
      <c r="A2" s="93" t="s">
        <v>138</v>
      </c>
      <c r="B2" s="93"/>
      <c r="C2" s="93"/>
      <c r="D2" s="93"/>
      <c r="E2" s="93"/>
    </row>
    <row r="3" spans="1:5" s="7" customFormat="1" ht="24.95" customHeight="1" x14ac:dyDescent="0.25">
      <c r="A3" s="8" t="s">
        <v>139</v>
      </c>
      <c r="B3" s="9"/>
      <c r="C3" s="9"/>
      <c r="D3" s="9"/>
      <c r="E3" s="9"/>
    </row>
    <row r="4" spans="1:5" ht="57.6" customHeight="1" x14ac:dyDescent="0.25">
      <c r="A4" s="40" t="s">
        <v>30</v>
      </c>
      <c r="B4" s="10" t="s">
        <v>217</v>
      </c>
      <c r="C4" s="10" t="s">
        <v>32</v>
      </c>
      <c r="D4" s="10" t="s">
        <v>33</v>
      </c>
      <c r="E4" s="10" t="s">
        <v>34</v>
      </c>
    </row>
    <row r="5" spans="1:5" s="11" customFormat="1" ht="15.95" customHeight="1" x14ac:dyDescent="0.25">
      <c r="A5" s="12" t="s">
        <v>11</v>
      </c>
      <c r="B5" s="12">
        <f>COLUMN()</f>
        <v>2</v>
      </c>
      <c r="C5" s="12">
        <f>COLUMN()</f>
        <v>3</v>
      </c>
      <c r="D5" s="12" t="e">
        <f>_xlfn.CONCAT(TEXT(COLUMN(),"@")," (",TEXT(C5,"@")," / ",TEXT(#REF!,"@"),")")</f>
        <v>#REF!</v>
      </c>
      <c r="E5" s="12" t="str">
        <f>_xlfn.CONCAT(TEXT(COLUMN(),"@")," (",TEXT(C5,"@")," / ",TEXT(B5,"@"),")")</f>
        <v>5 (3 / 2)</v>
      </c>
    </row>
    <row r="6" spans="1:5" x14ac:dyDescent="0.25">
      <c r="A6" s="25" t="s">
        <v>140</v>
      </c>
      <c r="B6" s="26">
        <f>SUBTOTAL(9,B7:B7)</f>
        <v>3045188.5599999996</v>
      </c>
      <c r="C6" s="26">
        <f>SUBTOTAL(9,C7:C7)</f>
        <v>1568618.1099999996</v>
      </c>
      <c r="D6" s="27" t="e">
        <f>IF(#REF!&lt;&gt;0,C6/#REF!,"-")</f>
        <v>#REF!</v>
      </c>
      <c r="E6" s="27">
        <f>IF(B6&lt;&gt;0,C6/B6,"-")</f>
        <v>0.51511362238928149</v>
      </c>
    </row>
    <row r="7" spans="1:5" x14ac:dyDescent="0.25">
      <c r="A7" s="34" t="s">
        <v>141</v>
      </c>
      <c r="B7" s="35">
        <f>B18</f>
        <v>3045188.5599999996</v>
      </c>
      <c r="C7" s="35">
        <f>C18</f>
        <v>1568618.1099999996</v>
      </c>
      <c r="D7" s="36" t="e">
        <f>IF(#REF!&lt;&gt;0,C7/#REF!,"-")</f>
        <v>#REF!</v>
      </c>
      <c r="E7" s="36">
        <f>IF(B7&lt;&gt;0,C7/B7,"-")</f>
        <v>0.51511362238928149</v>
      </c>
    </row>
    <row r="8" spans="1:5" ht="20.100000000000001" customHeight="1" x14ac:dyDescent="0.25">
      <c r="A8" s="37" t="s">
        <v>63</v>
      </c>
      <c r="B8" s="38">
        <f>IFERROR(SUBTOTAL(9,B7:B7),0)</f>
        <v>3045188.5599999996</v>
      </c>
      <c r="C8" s="38">
        <f>IFERROR(SUBTOTAL(9,C7:C7),0)</f>
        <v>1568618.1099999996</v>
      </c>
      <c r="D8" s="39" t="e">
        <f>IF(#REF!&lt;&gt;0,C8/C8,"-")</f>
        <v>#REF!</v>
      </c>
      <c r="E8" s="39">
        <f>IF(B8&lt;&gt;0,C8/B8,"-")</f>
        <v>0.51511362238928149</v>
      </c>
    </row>
    <row r="9" spans="1:5" x14ac:dyDescent="0.25">
      <c r="D9" s="11"/>
      <c r="E9" s="11"/>
    </row>
    <row r="14" spans="1:5" s="6" customFormat="1" ht="24.95" customHeight="1" x14ac:dyDescent="0.3">
      <c r="A14" s="93" t="s">
        <v>142</v>
      </c>
      <c r="B14" s="93"/>
      <c r="C14" s="93"/>
      <c r="D14" s="93"/>
      <c r="E14" s="93"/>
    </row>
    <row r="15" spans="1:5" s="7" customFormat="1" ht="24.95" customHeight="1" x14ac:dyDescent="0.25">
      <c r="A15" s="8" t="s">
        <v>139</v>
      </c>
      <c r="B15" s="9"/>
      <c r="C15" s="9"/>
      <c r="D15" s="9"/>
      <c r="E15" s="9"/>
    </row>
    <row r="16" spans="1:5" ht="57.6" customHeight="1" x14ac:dyDescent="0.25">
      <c r="A16" s="40" t="s">
        <v>30</v>
      </c>
      <c r="B16" s="10" t="s">
        <v>217</v>
      </c>
      <c r="C16" s="10" t="s">
        <v>32</v>
      </c>
      <c r="D16" s="10" t="s">
        <v>33</v>
      </c>
      <c r="E16" s="10" t="s">
        <v>34</v>
      </c>
    </row>
    <row r="17" spans="1:5" s="11" customFormat="1" ht="15.95" customHeight="1" x14ac:dyDescent="0.25">
      <c r="A17" s="12" t="s">
        <v>11</v>
      </c>
      <c r="B17" s="12">
        <v>3</v>
      </c>
      <c r="C17" s="12">
        <f>COLUMN()</f>
        <v>3</v>
      </c>
      <c r="D17" s="12" t="e">
        <f>_xlfn.CONCAT(TEXT(COLUMN(),"@")," (",TEXT(C17,"@")," / ",TEXT(#REF!,"@"),")")</f>
        <v>#REF!</v>
      </c>
      <c r="E17" s="12" t="str">
        <f>_xlfn.CONCAT(TEXT(COLUMN(),"@")," (",TEXT(C17,"@")," / ",TEXT(B17,"@"),")")</f>
        <v>5 (3 / 3)</v>
      </c>
    </row>
    <row r="18" spans="1:5" x14ac:dyDescent="0.25">
      <c r="A18" s="25" t="s">
        <v>140</v>
      </c>
      <c r="B18" s="26">
        <v>3045188.5599999996</v>
      </c>
      <c r="C18" s="26">
        <f>SUBTOTAL(9,C32:C150)</f>
        <v>1568618.1099999996</v>
      </c>
      <c r="D18" s="27" t="e">
        <f>IF(#REF!&lt;&gt;0,C18/#REF!,"-")</f>
        <v>#REF!</v>
      </c>
      <c r="E18" s="27">
        <f>IF(B18&lt;&gt;0,C18/B18,"-")</f>
        <v>0.51511362238928149</v>
      </c>
    </row>
    <row r="19" spans="1:5" x14ac:dyDescent="0.25">
      <c r="A19" s="28" t="s">
        <v>141</v>
      </c>
      <c r="B19" s="29">
        <v>3045188.5599999996</v>
      </c>
      <c r="C19" s="29">
        <f>SUBTOTAL(9,C32:C150)</f>
        <v>1568618.1099999996</v>
      </c>
      <c r="D19" s="30" t="e">
        <f>IF(#REF!&lt;&gt;0,C19/#REF!,"-")</f>
        <v>#REF!</v>
      </c>
      <c r="E19" s="30">
        <f>IF(B19&lt;&gt;0,C19/B19,"-")</f>
        <v>0.51511362238928149</v>
      </c>
    </row>
    <row r="20" spans="1:5" x14ac:dyDescent="0.25">
      <c r="A20" s="41" t="s">
        <v>143</v>
      </c>
      <c r="B20" s="42"/>
      <c r="C20" s="42"/>
      <c r="D20" s="42"/>
      <c r="E20" s="42"/>
    </row>
    <row r="21" spans="1:5" x14ac:dyDescent="0.25">
      <c r="A21" s="43" t="s">
        <v>144</v>
      </c>
      <c r="B21" s="44">
        <v>3045188.56</v>
      </c>
      <c r="C21" s="45"/>
      <c r="D21" s="46"/>
      <c r="E21" s="46"/>
    </row>
    <row r="22" spans="1:5" x14ac:dyDescent="0.25">
      <c r="A22" s="43" t="s">
        <v>145</v>
      </c>
      <c r="B22" s="44">
        <v>38400</v>
      </c>
      <c r="C22" s="45"/>
      <c r="D22" s="46"/>
      <c r="E22" s="46"/>
    </row>
    <row r="23" spans="1:5" x14ac:dyDescent="0.25">
      <c r="A23" s="43" t="s">
        <v>146</v>
      </c>
      <c r="B23" s="44" t="s">
        <v>147</v>
      </c>
      <c r="C23" s="45"/>
      <c r="D23" s="46"/>
      <c r="E23" s="46"/>
    </row>
    <row r="24" spans="1:5" x14ac:dyDescent="0.25">
      <c r="A24" s="43" t="s">
        <v>148</v>
      </c>
      <c r="B24" s="44" t="s">
        <v>149</v>
      </c>
      <c r="C24" s="45"/>
      <c r="D24" s="46"/>
      <c r="E24" s="46"/>
    </row>
    <row r="25" spans="1:5" x14ac:dyDescent="0.25">
      <c r="A25" s="43" t="s">
        <v>150</v>
      </c>
      <c r="B25" s="44" t="s">
        <v>151</v>
      </c>
      <c r="C25" s="45"/>
      <c r="D25" s="46"/>
      <c r="E25" s="46"/>
    </row>
    <row r="26" spans="1:5" x14ac:dyDescent="0.25">
      <c r="A26" s="43" t="s">
        <v>152</v>
      </c>
      <c r="B26" s="44" t="s">
        <v>153</v>
      </c>
      <c r="C26" s="45"/>
      <c r="D26" s="46"/>
      <c r="E26" s="46"/>
    </row>
    <row r="27" spans="1:5" x14ac:dyDescent="0.25">
      <c r="A27" s="43" t="s">
        <v>154</v>
      </c>
      <c r="B27" s="44" t="s">
        <v>155</v>
      </c>
      <c r="C27" s="45"/>
      <c r="D27" s="46"/>
      <c r="E27" s="46"/>
    </row>
    <row r="28" spans="1:5" x14ac:dyDescent="0.25">
      <c r="A28" s="31" t="s">
        <v>156</v>
      </c>
      <c r="B28" s="32">
        <f>SUBTOTAL(9,B32:B150)</f>
        <v>3045188.5599999996</v>
      </c>
      <c r="C28" s="32">
        <f>SUBTOTAL(9,C32:C150)</f>
        <v>1568618.1099999996</v>
      </c>
      <c r="D28" s="33" t="e">
        <f>IF(#REF!&lt;&gt;0,C28/#REF!,"-")</f>
        <v>#REF!</v>
      </c>
      <c r="E28" s="33">
        <f t="shared" ref="E28:E61" si="0">IF(B28&lt;&gt;0,C28/B28,"-")</f>
        <v>0.51511362238928149</v>
      </c>
    </row>
    <row r="29" spans="1:5" x14ac:dyDescent="0.25">
      <c r="A29" s="47" t="s">
        <v>157</v>
      </c>
      <c r="B29" s="48">
        <f>SUBTOTAL(9,B32:B67)</f>
        <v>1420527.33</v>
      </c>
      <c r="C29" s="48">
        <f>SUBTOTAL(9,C32:C67)</f>
        <v>1380424.7399999998</v>
      </c>
      <c r="D29" s="49" t="e">
        <f>IF(#REF!&lt;&gt;0,C29/#REF!,"-")</f>
        <v>#REF!</v>
      </c>
      <c r="E29" s="49">
        <f t="shared" si="0"/>
        <v>0.97176922319403714</v>
      </c>
    </row>
    <row r="30" spans="1:5" x14ac:dyDescent="0.25">
      <c r="A30" s="50" t="s">
        <v>158</v>
      </c>
      <c r="B30" s="51">
        <f>SUBTOTAL(9,B32:B67)</f>
        <v>1420527.33</v>
      </c>
      <c r="C30" s="51">
        <f>SUBTOTAL(9,C32:C67)</f>
        <v>1380424.7399999998</v>
      </c>
      <c r="D30" s="52" t="e">
        <f>IF(#REF!&lt;&gt;0,C30/#REF!,"-")</f>
        <v>#REF!</v>
      </c>
      <c r="E30" s="52">
        <f t="shared" si="0"/>
        <v>0.97176922319403714</v>
      </c>
    </row>
    <row r="31" spans="1:5" x14ac:dyDescent="0.25">
      <c r="A31" s="53" t="s">
        <v>159</v>
      </c>
      <c r="B31" s="54">
        <f>SUBTOTAL(9,B32:B35)</f>
        <v>1046627.3300000001</v>
      </c>
      <c r="C31" s="54">
        <f>SUBTOTAL(9,C32:C35)</f>
        <v>1037790.7</v>
      </c>
      <c r="D31" s="55" t="e">
        <f>IF(#REF!&lt;&gt;0,C31/#REF!,"-")</f>
        <v>#REF!</v>
      </c>
      <c r="E31" s="55">
        <f t="shared" si="0"/>
        <v>0.99155704256260901</v>
      </c>
    </row>
    <row r="32" spans="1:5" x14ac:dyDescent="0.25">
      <c r="A32" s="34" t="s">
        <v>160</v>
      </c>
      <c r="B32" s="35">
        <v>866069.56</v>
      </c>
      <c r="C32" s="35">
        <v>867076.83</v>
      </c>
      <c r="D32" s="36" t="e">
        <f>IF(#REF!&lt;&gt;0,C32/#REF!,"-")</f>
        <v>#REF!</v>
      </c>
      <c r="E32" s="36">
        <f t="shared" si="0"/>
        <v>1.0011630359113417</v>
      </c>
    </row>
    <row r="33" spans="1:5" x14ac:dyDescent="0.25">
      <c r="A33" s="34" t="s">
        <v>161</v>
      </c>
      <c r="B33" s="35">
        <v>6000</v>
      </c>
      <c r="C33" s="35">
        <v>0</v>
      </c>
      <c r="D33" s="36" t="e">
        <f>IF(#REF!&lt;&gt;0,C33/#REF!,"-")</f>
        <v>#REF!</v>
      </c>
      <c r="E33" s="36">
        <f t="shared" si="0"/>
        <v>0</v>
      </c>
    </row>
    <row r="34" spans="1:5" x14ac:dyDescent="0.25">
      <c r="A34" s="34" t="s">
        <v>162</v>
      </c>
      <c r="B34" s="35">
        <v>31500</v>
      </c>
      <c r="C34" s="35">
        <v>31323.72</v>
      </c>
      <c r="D34" s="36" t="e">
        <f>IF(#REF!&lt;&gt;0,C34/#REF!,"-")</f>
        <v>#REF!</v>
      </c>
      <c r="E34" s="36">
        <f t="shared" si="0"/>
        <v>0.99440380952380958</v>
      </c>
    </row>
    <row r="35" spans="1:5" x14ac:dyDescent="0.25">
      <c r="A35" s="34" t="s">
        <v>163</v>
      </c>
      <c r="B35" s="35">
        <v>143057.76999999999</v>
      </c>
      <c r="C35" s="35">
        <v>139390.15</v>
      </c>
      <c r="D35" s="36" t="e">
        <f>IF(#REF!&lt;&gt;0,C35/#REF!,"-")</f>
        <v>#REF!</v>
      </c>
      <c r="E35" s="36">
        <f t="shared" si="0"/>
        <v>0.9743626648171575</v>
      </c>
    </row>
    <row r="36" spans="1:5" x14ac:dyDescent="0.25">
      <c r="A36" s="53" t="s">
        <v>164</v>
      </c>
      <c r="B36" s="54">
        <f>SUBTOTAL(9,B37:B58)</f>
        <v>356000</v>
      </c>
      <c r="C36" s="54">
        <f>SUBTOTAL(9,C37:C58)</f>
        <v>285484.93000000011</v>
      </c>
      <c r="D36" s="55" t="e">
        <f>IF(#REF!&lt;&gt;0,C36/#REF!,"-")</f>
        <v>#REF!</v>
      </c>
      <c r="E36" s="55">
        <f t="shared" si="0"/>
        <v>0.80192396067415761</v>
      </c>
    </row>
    <row r="37" spans="1:5" x14ac:dyDescent="0.25">
      <c r="A37" s="34" t="s">
        <v>165</v>
      </c>
      <c r="B37" s="35">
        <v>5000</v>
      </c>
      <c r="C37" s="35">
        <v>4600.18</v>
      </c>
      <c r="D37" s="36" t="e">
        <f>IF(#REF!&lt;&gt;0,C37/#REF!,"-")</f>
        <v>#REF!</v>
      </c>
      <c r="E37" s="36">
        <f t="shared" si="0"/>
        <v>0.92003600000000008</v>
      </c>
    </row>
    <row r="38" spans="1:5" x14ac:dyDescent="0.25">
      <c r="A38" s="34" t="s">
        <v>166</v>
      </c>
      <c r="B38" s="35">
        <v>24000</v>
      </c>
      <c r="C38" s="35">
        <v>15480.8</v>
      </c>
      <c r="D38" s="36" t="e">
        <f>IF(#REF!&lt;&gt;0,C38/#REF!,"-")</f>
        <v>#REF!</v>
      </c>
      <c r="E38" s="36">
        <f t="shared" si="0"/>
        <v>0.64503333333333335</v>
      </c>
    </row>
    <row r="39" spans="1:5" x14ac:dyDescent="0.25">
      <c r="A39" s="34" t="s">
        <v>167</v>
      </c>
      <c r="B39" s="35">
        <v>1000</v>
      </c>
      <c r="C39" s="35">
        <v>901.42</v>
      </c>
      <c r="D39" s="36" t="e">
        <f>IF(#REF!&lt;&gt;0,C39/#REF!,"-")</f>
        <v>#REF!</v>
      </c>
      <c r="E39" s="36">
        <f t="shared" si="0"/>
        <v>0.90142</v>
      </c>
    </row>
    <row r="40" spans="1:5" x14ac:dyDescent="0.25">
      <c r="A40" s="34" t="s">
        <v>168</v>
      </c>
      <c r="B40" s="35">
        <v>12000</v>
      </c>
      <c r="C40" s="35">
        <v>11367.21</v>
      </c>
      <c r="D40" s="36" t="e">
        <f>IF(#REF!&lt;&gt;0,C40/#REF!,"-")</f>
        <v>#REF!</v>
      </c>
      <c r="E40" s="36">
        <f t="shared" si="0"/>
        <v>0.94726749999999993</v>
      </c>
    </row>
    <row r="41" spans="1:5" x14ac:dyDescent="0.25">
      <c r="A41" s="34" t="s">
        <v>169</v>
      </c>
      <c r="B41" s="35">
        <v>41400</v>
      </c>
      <c r="C41" s="35">
        <v>35177.660000000003</v>
      </c>
      <c r="D41" s="36" t="e">
        <f>IF(#REF!&lt;&gt;0,C41/#REF!,"-")</f>
        <v>#REF!</v>
      </c>
      <c r="E41" s="36">
        <f t="shared" si="0"/>
        <v>0.84970193236714986</v>
      </c>
    </row>
    <row r="42" spans="1:5" x14ac:dyDescent="0.25">
      <c r="A42" s="34" t="s">
        <v>170</v>
      </c>
      <c r="B42" s="35">
        <v>0</v>
      </c>
      <c r="C42" s="35">
        <v>0</v>
      </c>
      <c r="D42" s="36" t="e">
        <f>IF(#REF!&lt;&gt;0,C42/#REF!,"-")</f>
        <v>#REF!</v>
      </c>
      <c r="E42" s="36" t="str">
        <f t="shared" si="0"/>
        <v>-</v>
      </c>
    </row>
    <row r="43" spans="1:5" x14ac:dyDescent="0.25">
      <c r="A43" s="34" t="s">
        <v>171</v>
      </c>
      <c r="B43" s="35">
        <v>1000</v>
      </c>
      <c r="C43" s="35">
        <v>949.89</v>
      </c>
      <c r="D43" s="36" t="e">
        <f>IF(#REF!&lt;&gt;0,C43/#REF!,"-")</f>
        <v>#REF!</v>
      </c>
      <c r="E43" s="36">
        <f t="shared" si="0"/>
        <v>0.94989000000000001</v>
      </c>
    </row>
    <row r="44" spans="1:5" x14ac:dyDescent="0.25">
      <c r="A44" s="34" t="s">
        <v>172</v>
      </c>
      <c r="B44" s="35">
        <v>1000</v>
      </c>
      <c r="C44" s="35">
        <v>937.71</v>
      </c>
      <c r="D44" s="36" t="e">
        <f>IF(#REF!&lt;&gt;0,C44/#REF!,"-")</f>
        <v>#REF!</v>
      </c>
      <c r="E44" s="36">
        <f t="shared" si="0"/>
        <v>0.93771000000000004</v>
      </c>
    </row>
    <row r="45" spans="1:5" x14ac:dyDescent="0.25">
      <c r="A45" s="34" t="s">
        <v>173</v>
      </c>
      <c r="B45" s="35">
        <v>11400</v>
      </c>
      <c r="C45" s="35">
        <v>12251.98</v>
      </c>
      <c r="D45" s="36" t="e">
        <f>IF(#REF!&lt;&gt;0,C45/#REF!,"-")</f>
        <v>#REF!</v>
      </c>
      <c r="E45" s="36">
        <f t="shared" si="0"/>
        <v>1.0747350877192983</v>
      </c>
    </row>
    <row r="46" spans="1:5" x14ac:dyDescent="0.25">
      <c r="A46" s="34" t="s">
        <v>174</v>
      </c>
      <c r="B46" s="35">
        <v>8000</v>
      </c>
      <c r="C46" s="35">
        <v>9805.18</v>
      </c>
      <c r="D46" s="36" t="e">
        <f>IF(#REF!&lt;&gt;0,C46/#REF!,"-")</f>
        <v>#REF!</v>
      </c>
      <c r="E46" s="36">
        <f t="shared" si="0"/>
        <v>1.2256475</v>
      </c>
    </row>
    <row r="47" spans="1:5" x14ac:dyDescent="0.25">
      <c r="A47" s="79" t="s">
        <v>191</v>
      </c>
      <c r="B47" s="35">
        <v>0</v>
      </c>
      <c r="C47" s="35">
        <v>273</v>
      </c>
      <c r="D47" s="36" t="e">
        <f>IF(#REF!&lt;&gt;0,C47/#REF!,"-")</f>
        <v>#REF!</v>
      </c>
      <c r="E47" s="36" t="str">
        <f t="shared" si="0"/>
        <v>-</v>
      </c>
    </row>
    <row r="48" spans="1:5" x14ac:dyDescent="0.25">
      <c r="A48" s="34" t="s">
        <v>175</v>
      </c>
      <c r="B48" s="35">
        <v>6500</v>
      </c>
      <c r="C48" s="35">
        <v>6816.44</v>
      </c>
      <c r="D48" s="36" t="e">
        <f>IF(#REF!&lt;&gt;0,C48/#REF!,"-")</f>
        <v>#REF!</v>
      </c>
      <c r="E48" s="36">
        <f t="shared" si="0"/>
        <v>1.0486830769230768</v>
      </c>
    </row>
    <row r="49" spans="1:5" x14ac:dyDescent="0.25">
      <c r="A49" s="34" t="s">
        <v>176</v>
      </c>
      <c r="B49" s="35">
        <v>3500</v>
      </c>
      <c r="C49" s="35">
        <v>5464.67</v>
      </c>
      <c r="D49" s="36" t="e">
        <f>IF(#REF!&lt;&gt;0,C49/#REF!,"-")</f>
        <v>#REF!</v>
      </c>
      <c r="E49" s="36">
        <f t="shared" si="0"/>
        <v>1.5613342857142858</v>
      </c>
    </row>
    <row r="50" spans="1:5" x14ac:dyDescent="0.25">
      <c r="A50" s="34" t="s">
        <v>177</v>
      </c>
      <c r="B50" s="35">
        <v>2000</v>
      </c>
      <c r="C50" s="35">
        <v>1964.39</v>
      </c>
      <c r="D50" s="36" t="e">
        <f>IF(#REF!&lt;&gt;0,C50/#REF!,"-")</f>
        <v>#REF!</v>
      </c>
      <c r="E50" s="36">
        <f t="shared" si="0"/>
        <v>0.98219500000000004</v>
      </c>
    </row>
    <row r="51" spans="1:5" x14ac:dyDescent="0.25">
      <c r="A51" s="34" t="s">
        <v>178</v>
      </c>
      <c r="B51" s="35">
        <v>28200</v>
      </c>
      <c r="C51" s="35">
        <v>28027.11</v>
      </c>
      <c r="D51" s="36" t="e">
        <f>IF(#REF!&lt;&gt;0,C51/#REF!,"-")</f>
        <v>#REF!</v>
      </c>
      <c r="E51" s="36">
        <f t="shared" si="0"/>
        <v>0.99386914893617029</v>
      </c>
    </row>
    <row r="52" spans="1:5" x14ac:dyDescent="0.25">
      <c r="A52" s="34" t="s">
        <v>179</v>
      </c>
      <c r="B52" s="35">
        <v>12200</v>
      </c>
      <c r="C52" s="35">
        <v>13389.57</v>
      </c>
      <c r="D52" s="36" t="e">
        <f>IF(#REF!&lt;&gt;0,C52/#REF!,"-")</f>
        <v>#REF!</v>
      </c>
      <c r="E52" s="36">
        <f t="shared" si="0"/>
        <v>1.097505737704918</v>
      </c>
    </row>
    <row r="53" spans="1:5" x14ac:dyDescent="0.25">
      <c r="A53" s="34" t="s">
        <v>180</v>
      </c>
      <c r="B53" s="35">
        <v>193500</v>
      </c>
      <c r="C53" s="35">
        <v>132859.01</v>
      </c>
      <c r="D53" s="36" t="e">
        <f>IF(#REF!&lt;&gt;0,C53/#REF!,"-")</f>
        <v>#REF!</v>
      </c>
      <c r="E53" s="36">
        <f t="shared" si="0"/>
        <v>0.68660987080103364</v>
      </c>
    </row>
    <row r="54" spans="1:5" x14ac:dyDescent="0.25">
      <c r="A54" s="34" t="s">
        <v>192</v>
      </c>
      <c r="B54" s="35">
        <v>0</v>
      </c>
      <c r="C54" s="35">
        <v>201.09</v>
      </c>
      <c r="D54" s="36" t="e">
        <f>IF(#REF!&lt;&gt;0,C54/#REF!,"-")</f>
        <v>#REF!</v>
      </c>
      <c r="E54" s="36" t="str">
        <f t="shared" si="0"/>
        <v>-</v>
      </c>
    </row>
    <row r="55" spans="1:5" x14ac:dyDescent="0.25">
      <c r="A55" s="34" t="s">
        <v>181</v>
      </c>
      <c r="B55" s="35">
        <v>3500</v>
      </c>
      <c r="C55" s="35">
        <v>3318.84</v>
      </c>
      <c r="D55" s="36" t="e">
        <f>IF(#REF!&lt;&gt;0,C55/#REF!,"-")</f>
        <v>#REF!</v>
      </c>
      <c r="E55" s="36">
        <f t="shared" si="0"/>
        <v>0.94824000000000008</v>
      </c>
    </row>
    <row r="56" spans="1:5" x14ac:dyDescent="0.25">
      <c r="A56" s="34" t="s">
        <v>182</v>
      </c>
      <c r="B56" s="35">
        <v>800</v>
      </c>
      <c r="C56" s="35">
        <v>800</v>
      </c>
      <c r="D56" s="36" t="e">
        <f>IF(#REF!&lt;&gt;0,C56/#REF!,"-")</f>
        <v>#REF!</v>
      </c>
      <c r="E56" s="36">
        <f t="shared" si="0"/>
        <v>1</v>
      </c>
    </row>
    <row r="57" spans="1:5" x14ac:dyDescent="0.25">
      <c r="A57" s="34" t="s">
        <v>183</v>
      </c>
      <c r="B57" s="35">
        <v>500</v>
      </c>
      <c r="C57" s="35">
        <v>400</v>
      </c>
      <c r="D57" s="36" t="e">
        <f>IF(#REF!&lt;&gt;0,C57/#REF!,"-")</f>
        <v>#REF!</v>
      </c>
      <c r="E57" s="36">
        <f t="shared" si="0"/>
        <v>0.8</v>
      </c>
    </row>
    <row r="58" spans="1:5" x14ac:dyDescent="0.25">
      <c r="A58" s="34" t="s">
        <v>184</v>
      </c>
      <c r="B58" s="35">
        <v>500</v>
      </c>
      <c r="C58" s="35">
        <v>498.78</v>
      </c>
      <c r="D58" s="36" t="e">
        <f>IF(#REF!&lt;&gt;0,C58/#REF!,"-")</f>
        <v>#REF!</v>
      </c>
      <c r="E58" s="36">
        <f t="shared" si="0"/>
        <v>0.99755999999999989</v>
      </c>
    </row>
    <row r="59" spans="1:5" x14ac:dyDescent="0.25">
      <c r="A59" s="53" t="s">
        <v>185</v>
      </c>
      <c r="B59" s="54">
        <f>SUBTOTAL(9,B60:B60)</f>
        <v>1000</v>
      </c>
      <c r="C59" s="54">
        <f>SUBTOTAL(9,C60:C60)</f>
        <v>768.54</v>
      </c>
      <c r="D59" s="55" t="e">
        <f>IF(#REF!&lt;&gt;0,C59/#REF!,"-")</f>
        <v>#REF!</v>
      </c>
      <c r="E59" s="55">
        <f t="shared" si="0"/>
        <v>0.76854</v>
      </c>
    </row>
    <row r="60" spans="1:5" x14ac:dyDescent="0.25">
      <c r="A60" s="34" t="s">
        <v>186</v>
      </c>
      <c r="B60" s="35">
        <v>1000</v>
      </c>
      <c r="C60" s="35">
        <v>768.54</v>
      </c>
      <c r="D60" s="36" t="e">
        <f>IF(#REF!&lt;&gt;0,C60/#REF!,"-")</f>
        <v>#REF!</v>
      </c>
      <c r="E60" s="36">
        <f t="shared" si="0"/>
        <v>0.76854</v>
      </c>
    </row>
    <row r="61" spans="1:5" x14ac:dyDescent="0.25">
      <c r="A61" s="53" t="s">
        <v>187</v>
      </c>
      <c r="B61" s="54">
        <f>SUBTOTAL(9,B62:B67)</f>
        <v>16900</v>
      </c>
      <c r="C61" s="54">
        <f>SUBTOTAL(9,C62:C67)</f>
        <v>56380.569999999992</v>
      </c>
      <c r="D61" s="55" t="e">
        <f>IF(#REF!&lt;&gt;0,C61/#REF!,"-")</f>
        <v>#REF!</v>
      </c>
      <c r="E61" s="55">
        <f t="shared" si="0"/>
        <v>3.3361284023668634</v>
      </c>
    </row>
    <row r="62" spans="1:5" x14ac:dyDescent="0.25">
      <c r="A62" s="34" t="s">
        <v>188</v>
      </c>
      <c r="B62" s="35">
        <v>5500</v>
      </c>
      <c r="C62" s="35">
        <v>5040.04</v>
      </c>
      <c r="D62" s="36" t="e">
        <f>IF(#REF!&lt;&gt;0,C62/#REF!,"-")</f>
        <v>#REF!</v>
      </c>
      <c r="E62" s="36">
        <f t="shared" ref="E62:E97" si="1">IF(B62&lt;&gt;0,C62/B62,"-")</f>
        <v>0.91637090909090912</v>
      </c>
    </row>
    <row r="63" spans="1:5" x14ac:dyDescent="0.25">
      <c r="A63" s="34" t="s">
        <v>189</v>
      </c>
      <c r="B63" s="35">
        <v>11400</v>
      </c>
      <c r="C63" s="35">
        <v>11811.33</v>
      </c>
      <c r="D63" s="36" t="e">
        <f>IF(#REF!&lt;&gt;0,C63/#REF!,"-")</f>
        <v>#REF!</v>
      </c>
      <c r="E63" s="36">
        <f t="shared" si="1"/>
        <v>1.0360815789473685</v>
      </c>
    </row>
    <row r="64" spans="1:5" x14ac:dyDescent="0.25">
      <c r="A64" s="34" t="s">
        <v>215</v>
      </c>
      <c r="B64" s="35">
        <v>0</v>
      </c>
      <c r="C64" s="35">
        <v>37446.199999999997</v>
      </c>
      <c r="D64" s="36" t="e">
        <f>IF(#REF!&lt;&gt;0,C64/#REF!,"-")</f>
        <v>#REF!</v>
      </c>
      <c r="E64" s="36" t="str">
        <f t="shared" si="1"/>
        <v>-</v>
      </c>
    </row>
    <row r="65" spans="1:5" x14ac:dyDescent="0.25">
      <c r="A65" s="34" t="s">
        <v>199</v>
      </c>
      <c r="B65" s="35">
        <v>0</v>
      </c>
      <c r="C65" s="35">
        <v>203</v>
      </c>
      <c r="D65" s="36" t="e">
        <f>IF(#REF!&lt;&gt;0,C65/#REF!,"-")</f>
        <v>#REF!</v>
      </c>
      <c r="E65" s="36" t="str">
        <f t="shared" si="1"/>
        <v>-</v>
      </c>
    </row>
    <row r="66" spans="1:5" x14ac:dyDescent="0.25">
      <c r="A66" s="34" t="s">
        <v>194</v>
      </c>
      <c r="B66" s="35">
        <v>0</v>
      </c>
      <c r="C66" s="35">
        <v>1880</v>
      </c>
      <c r="D66" s="36" t="e">
        <f>IF(#REF!&lt;&gt;0,C66/#REF!,"-")</f>
        <v>#REF!</v>
      </c>
      <c r="E66" s="36" t="str">
        <f t="shared" si="1"/>
        <v>-</v>
      </c>
    </row>
    <row r="67" spans="1:5" x14ac:dyDescent="0.25">
      <c r="A67" s="34" t="s">
        <v>216</v>
      </c>
      <c r="B67" s="35">
        <v>0</v>
      </c>
      <c r="C67" s="35">
        <v>0</v>
      </c>
      <c r="D67" s="36" t="e">
        <f>IF(#REF!&lt;&gt;0,C67/#REF!,"-")</f>
        <v>#REF!</v>
      </c>
      <c r="E67" s="36" t="str">
        <f t="shared" si="1"/>
        <v>-</v>
      </c>
    </row>
    <row r="68" spans="1:5" x14ac:dyDescent="0.25">
      <c r="A68" s="47" t="s">
        <v>190</v>
      </c>
      <c r="B68" s="48">
        <f>SUBTOTAL(9,B71:B83)</f>
        <v>1496811.23</v>
      </c>
      <c r="C68" s="48">
        <f>SUBTOTAL(9,C71:C83)</f>
        <v>120769.41</v>
      </c>
      <c r="D68" s="49" t="e">
        <f>IF(#REF!&lt;&gt;0,C68/#REF!,"-")</f>
        <v>#REF!</v>
      </c>
      <c r="E68" s="49">
        <f t="shared" si="1"/>
        <v>8.0684462796287285E-2</v>
      </c>
    </row>
    <row r="69" spans="1:5" x14ac:dyDescent="0.25">
      <c r="A69" s="50" t="s">
        <v>158</v>
      </c>
      <c r="B69" s="51">
        <f>SUBTOTAL(9,B71:B83)</f>
        <v>1496811.23</v>
      </c>
      <c r="C69" s="51">
        <f>SUBTOTAL(9,C71:C83)</f>
        <v>120769.41</v>
      </c>
      <c r="D69" s="52" t="e">
        <f>IF(#REF!&lt;&gt;0,C69/#REF!,"-")</f>
        <v>#REF!</v>
      </c>
      <c r="E69" s="52">
        <f t="shared" si="1"/>
        <v>8.0684462796287285E-2</v>
      </c>
    </row>
    <row r="70" spans="1:5" x14ac:dyDescent="0.25">
      <c r="A70" s="53" t="s">
        <v>164</v>
      </c>
      <c r="B70" s="54">
        <f>SUBTOTAL(9,B71:B78)</f>
        <v>1475362.41</v>
      </c>
      <c r="C70" s="54">
        <f>SUBTOTAL(9,C71:C78)</f>
        <v>99320.59</v>
      </c>
      <c r="D70" s="55" t="e">
        <f>IF(#REF!&lt;&gt;0,C70/#REF!,"-")</f>
        <v>#REF!</v>
      </c>
      <c r="E70" s="55">
        <f t="shared" si="1"/>
        <v>6.7319452716705724E-2</v>
      </c>
    </row>
    <row r="71" spans="1:5" x14ac:dyDescent="0.25">
      <c r="A71" s="34" t="s">
        <v>168</v>
      </c>
      <c r="B71" s="35">
        <v>8050</v>
      </c>
      <c r="C71" s="35">
        <v>8032</v>
      </c>
      <c r="D71" s="36" t="e">
        <f>IF(#REF!&lt;&gt;0,C71/#REF!,"-")</f>
        <v>#REF!</v>
      </c>
      <c r="E71" s="36">
        <f t="shared" si="1"/>
        <v>0.99776397515527948</v>
      </c>
    </row>
    <row r="72" spans="1:5" x14ac:dyDescent="0.25">
      <c r="A72" s="34" t="s">
        <v>173</v>
      </c>
      <c r="B72" s="35">
        <v>1380</v>
      </c>
      <c r="C72" s="35">
        <v>1380</v>
      </c>
      <c r="D72" s="36" t="e">
        <f>IF(#REF!&lt;&gt;0,C72/#REF!,"-")</f>
        <v>#REF!</v>
      </c>
      <c r="E72" s="36">
        <f t="shared" si="1"/>
        <v>1</v>
      </c>
    </row>
    <row r="73" spans="1:5" x14ac:dyDescent="0.25">
      <c r="A73" s="34" t="s">
        <v>191</v>
      </c>
      <c r="B73" s="35">
        <v>450</v>
      </c>
      <c r="C73" s="35">
        <v>180</v>
      </c>
      <c r="D73" s="36" t="e">
        <f>IF(#REF!&lt;&gt;0,C73/#REF!,"-")</f>
        <v>#REF!</v>
      </c>
      <c r="E73" s="36">
        <f t="shared" si="1"/>
        <v>0.4</v>
      </c>
    </row>
    <row r="74" spans="1:5" x14ac:dyDescent="0.25">
      <c r="A74" s="34" t="s">
        <v>178</v>
      </c>
      <c r="B74" s="35">
        <v>1392859.5</v>
      </c>
      <c r="C74" s="35">
        <v>17685.71</v>
      </c>
      <c r="D74" s="36" t="e">
        <f>IF(#REF!&lt;&gt;0,C74/#REF!,"-")</f>
        <v>#REF!</v>
      </c>
      <c r="E74" s="36">
        <f t="shared" si="1"/>
        <v>1.2697411332585949E-2</v>
      </c>
    </row>
    <row r="75" spans="1:5" x14ac:dyDescent="0.25">
      <c r="A75" s="34" t="s">
        <v>179</v>
      </c>
      <c r="B75" s="35">
        <v>100</v>
      </c>
      <c r="C75" s="35">
        <v>100</v>
      </c>
      <c r="D75" s="36" t="e">
        <f>IF(#REF!&lt;&gt;0,C75/#REF!,"-")</f>
        <v>#REF!</v>
      </c>
      <c r="E75" s="36">
        <f t="shared" si="1"/>
        <v>1</v>
      </c>
    </row>
    <row r="76" spans="1:5" x14ac:dyDescent="0.25">
      <c r="A76" s="34" t="s">
        <v>180</v>
      </c>
      <c r="B76" s="35">
        <v>71953.13</v>
      </c>
      <c r="C76" s="35">
        <v>71635.11</v>
      </c>
      <c r="D76" s="36" t="e">
        <f>IF(#REF!&lt;&gt;0,C76/#REF!,"-")</f>
        <v>#REF!</v>
      </c>
      <c r="E76" s="36">
        <f t="shared" si="1"/>
        <v>0.99558017837445012</v>
      </c>
    </row>
    <row r="77" spans="1:5" x14ac:dyDescent="0.25">
      <c r="A77" s="34" t="s">
        <v>192</v>
      </c>
      <c r="B77" s="35">
        <v>369.78</v>
      </c>
      <c r="C77" s="35">
        <v>201.09</v>
      </c>
      <c r="D77" s="36" t="e">
        <f>IF(#REF!&lt;&gt;0,C77/#REF!,"-")</f>
        <v>#REF!</v>
      </c>
      <c r="E77" s="36">
        <f t="shared" si="1"/>
        <v>0.54380983287360052</v>
      </c>
    </row>
    <row r="78" spans="1:5" x14ac:dyDescent="0.25">
      <c r="A78" s="34" t="s">
        <v>181</v>
      </c>
      <c r="B78" s="35">
        <v>200</v>
      </c>
      <c r="C78" s="35">
        <v>106.68</v>
      </c>
      <c r="D78" s="36" t="e">
        <f>IF(#REF!&lt;&gt;0,C78/#REF!,"-")</f>
        <v>#REF!</v>
      </c>
      <c r="E78" s="36">
        <f t="shared" si="1"/>
        <v>0.53339999999999999</v>
      </c>
    </row>
    <row r="79" spans="1:5" x14ac:dyDescent="0.25">
      <c r="A79" s="53" t="s">
        <v>187</v>
      </c>
      <c r="B79" s="54">
        <f>SUBTOTAL(9,B80:B81)</f>
        <v>21448.82</v>
      </c>
      <c r="C79" s="54">
        <f>SUBTOTAL(9,C80:C81)</f>
        <v>21448.82</v>
      </c>
      <c r="D79" s="55" t="e">
        <f>IF(#REF!&lt;&gt;0,C79/#REF!,"-")</f>
        <v>#REF!</v>
      </c>
      <c r="E79" s="55">
        <f t="shared" si="1"/>
        <v>1</v>
      </c>
    </row>
    <row r="80" spans="1:5" x14ac:dyDescent="0.25">
      <c r="A80" s="34" t="s">
        <v>193</v>
      </c>
      <c r="B80" s="35">
        <v>16278.82</v>
      </c>
      <c r="C80" s="35">
        <v>16278.82</v>
      </c>
      <c r="D80" s="36" t="e">
        <f>IF(#REF!&lt;&gt;0,C80/#REF!,"-")</f>
        <v>#REF!</v>
      </c>
      <c r="E80" s="36">
        <f t="shared" si="1"/>
        <v>1</v>
      </c>
    </row>
    <row r="81" spans="1:5" x14ac:dyDescent="0.25">
      <c r="A81" s="34" t="s">
        <v>194</v>
      </c>
      <c r="B81" s="35">
        <v>5170</v>
      </c>
      <c r="C81" s="35">
        <v>5170</v>
      </c>
      <c r="D81" s="36" t="e">
        <f>IF(#REF!&lt;&gt;0,C81/#REF!,"-")</f>
        <v>#REF!</v>
      </c>
      <c r="E81" s="36">
        <f t="shared" si="1"/>
        <v>1</v>
      </c>
    </row>
    <row r="82" spans="1:5" x14ac:dyDescent="0.25">
      <c r="A82" s="53" t="s">
        <v>195</v>
      </c>
      <c r="B82" s="54">
        <f>SUBTOTAL(9,B83:B83)</f>
        <v>0</v>
      </c>
      <c r="C82" s="54">
        <f>SUBTOTAL(9,C83:C83)</f>
        <v>0</v>
      </c>
      <c r="D82" s="55" t="e">
        <f>IF(#REF!&lt;&gt;0,C82/#REF!,"-")</f>
        <v>#REF!</v>
      </c>
      <c r="E82" s="55" t="str">
        <f t="shared" si="1"/>
        <v>-</v>
      </c>
    </row>
    <row r="83" spans="1:5" x14ac:dyDescent="0.25">
      <c r="A83" s="34" t="s">
        <v>196</v>
      </c>
      <c r="B83" s="35">
        <v>0</v>
      </c>
      <c r="C83" s="35">
        <v>0</v>
      </c>
      <c r="D83" s="36" t="e">
        <f>IF(#REF!&lt;&gt;0,C83/#REF!,"-")</f>
        <v>#REF!</v>
      </c>
      <c r="E83" s="36" t="str">
        <f t="shared" si="1"/>
        <v>-</v>
      </c>
    </row>
    <row r="84" spans="1:5" x14ac:dyDescent="0.25">
      <c r="A84" s="47" t="s">
        <v>197</v>
      </c>
      <c r="B84" s="48">
        <f>SUBTOTAL(9,B87:B150)</f>
        <v>127850</v>
      </c>
      <c r="C84" s="48">
        <f>SUBTOTAL(9,C87:C150)</f>
        <v>67423.959999999992</v>
      </c>
      <c r="D84" s="49" t="e">
        <f>IF(#REF!&lt;&gt;0,C84/#REF!,"-")</f>
        <v>#REF!</v>
      </c>
      <c r="E84" s="49">
        <f t="shared" si="1"/>
        <v>0.52736769651935855</v>
      </c>
    </row>
    <row r="85" spans="1:5" x14ac:dyDescent="0.25">
      <c r="A85" s="50" t="s">
        <v>198</v>
      </c>
      <c r="B85" s="51">
        <f>SUBTOTAL(9,B87:B105)</f>
        <v>38400</v>
      </c>
      <c r="C85" s="51">
        <f>SUBTOTAL(9,C87:C105)</f>
        <v>22789.879999999997</v>
      </c>
      <c r="D85" s="52" t="e">
        <f>IF(#REF!&lt;&gt;0,C85/#REF!,"-")</f>
        <v>#REF!</v>
      </c>
      <c r="E85" s="52">
        <f t="shared" si="1"/>
        <v>0.59348645833333324</v>
      </c>
    </row>
    <row r="86" spans="1:5" x14ac:dyDescent="0.25">
      <c r="A86" s="53" t="s">
        <v>159</v>
      </c>
      <c r="B86" s="54">
        <f>SUBTOTAL(9,B87:B88)</f>
        <v>100</v>
      </c>
      <c r="C86" s="54">
        <f>SUBTOTAL(9,C87:C88)</f>
        <v>0.05</v>
      </c>
      <c r="D86" s="55" t="e">
        <f>IF(#REF!&lt;&gt;0,C86/#REF!,"-")</f>
        <v>#REF!</v>
      </c>
      <c r="E86" s="55">
        <f t="shared" si="1"/>
        <v>5.0000000000000001E-4</v>
      </c>
    </row>
    <row r="87" spans="1:5" x14ac:dyDescent="0.25">
      <c r="A87" s="34" t="s">
        <v>160</v>
      </c>
      <c r="B87" s="35">
        <v>0</v>
      </c>
      <c r="C87" s="35">
        <v>0</v>
      </c>
      <c r="D87" s="36" t="e">
        <f>IF(#REF!&lt;&gt;0,C87/#REF!,"-")</f>
        <v>#REF!</v>
      </c>
      <c r="E87" s="36" t="str">
        <f t="shared" si="1"/>
        <v>-</v>
      </c>
    </row>
    <row r="88" spans="1:5" x14ac:dyDescent="0.25">
      <c r="A88" s="34" t="s">
        <v>162</v>
      </c>
      <c r="B88" s="35">
        <v>100</v>
      </c>
      <c r="C88" s="35">
        <v>0.05</v>
      </c>
      <c r="D88" s="36" t="e">
        <f>IF(#REF!&lt;&gt;0,C88/#REF!,"-")</f>
        <v>#REF!</v>
      </c>
      <c r="E88" s="36">
        <f t="shared" si="1"/>
        <v>5.0000000000000001E-4</v>
      </c>
    </row>
    <row r="89" spans="1:5" x14ac:dyDescent="0.25">
      <c r="A89" s="53" t="s">
        <v>164</v>
      </c>
      <c r="B89" s="54">
        <f>SUBTOTAL(9,B90:B99)</f>
        <v>32100</v>
      </c>
      <c r="C89" s="54">
        <f>SUBTOTAL(9,C90:C99)</f>
        <v>20708.75</v>
      </c>
      <c r="D89" s="55" t="e">
        <f>IF(#REF!&lt;&gt;0,C89/#REF!,"-")</f>
        <v>#REF!</v>
      </c>
      <c r="E89" s="55">
        <f t="shared" si="1"/>
        <v>0.64513239875389405</v>
      </c>
    </row>
    <row r="90" spans="1:5" x14ac:dyDescent="0.25">
      <c r="A90" s="34" t="s">
        <v>165</v>
      </c>
      <c r="B90" s="35">
        <v>3000</v>
      </c>
      <c r="C90" s="35">
        <v>2693.2</v>
      </c>
      <c r="D90" s="36" t="e">
        <f>IF(#REF!&lt;&gt;0,C90/#REF!,"-")</f>
        <v>#REF!</v>
      </c>
      <c r="E90" s="36">
        <f t="shared" si="1"/>
        <v>0.89773333333333327</v>
      </c>
    </row>
    <row r="91" spans="1:5" x14ac:dyDescent="0.25">
      <c r="A91" s="34" t="s">
        <v>168</v>
      </c>
      <c r="B91" s="35">
        <v>7000</v>
      </c>
      <c r="C91" s="35">
        <v>4675.8900000000003</v>
      </c>
      <c r="D91" s="36" t="e">
        <f>IF(#REF!&lt;&gt;0,C91/#REF!,"-")</f>
        <v>#REF!</v>
      </c>
      <c r="E91" s="36">
        <f t="shared" si="1"/>
        <v>0.66798428571428581</v>
      </c>
    </row>
    <row r="92" spans="1:5" x14ac:dyDescent="0.25">
      <c r="A92" s="34" t="s">
        <v>171</v>
      </c>
      <c r="B92" s="35">
        <v>300</v>
      </c>
      <c r="C92" s="35">
        <v>11.98</v>
      </c>
      <c r="D92" s="36" t="e">
        <f>IF(#REF!&lt;&gt;0,C92/#REF!,"-")</f>
        <v>#REF!</v>
      </c>
      <c r="E92" s="36">
        <f t="shared" si="1"/>
        <v>3.9933333333333335E-2</v>
      </c>
    </row>
    <row r="93" spans="1:5" x14ac:dyDescent="0.25">
      <c r="A93" s="34" t="s">
        <v>173</v>
      </c>
      <c r="B93" s="35">
        <v>2500</v>
      </c>
      <c r="C93" s="35">
        <v>1820</v>
      </c>
      <c r="D93" s="36" t="e">
        <f>IF(#REF!&lt;&gt;0,C93/#REF!,"-")</f>
        <v>#REF!</v>
      </c>
      <c r="E93" s="36">
        <f t="shared" si="1"/>
        <v>0.72799999999999998</v>
      </c>
    </row>
    <row r="94" spans="1:5" x14ac:dyDescent="0.25">
      <c r="A94" s="34" t="s">
        <v>174</v>
      </c>
      <c r="B94" s="35">
        <v>0</v>
      </c>
      <c r="C94" s="35">
        <v>0</v>
      </c>
      <c r="D94" s="36" t="e">
        <f>IF(#REF!&lt;&gt;0,C94/#REF!,"-")</f>
        <v>#REF!</v>
      </c>
      <c r="E94" s="36" t="str">
        <f t="shared" si="1"/>
        <v>-</v>
      </c>
    </row>
    <row r="95" spans="1:5" x14ac:dyDescent="0.25">
      <c r="A95" s="34" t="s">
        <v>178</v>
      </c>
      <c r="B95" s="35">
        <v>4000</v>
      </c>
      <c r="C95" s="35">
        <v>3342.17</v>
      </c>
      <c r="D95" s="36" t="e">
        <f>IF(#REF!&lt;&gt;0,C95/#REF!,"-")</f>
        <v>#REF!</v>
      </c>
      <c r="E95" s="36">
        <f t="shared" si="1"/>
        <v>0.83554249999999997</v>
      </c>
    </row>
    <row r="96" spans="1:5" x14ac:dyDescent="0.25">
      <c r="A96" s="34" t="s">
        <v>180</v>
      </c>
      <c r="B96" s="35">
        <v>12300</v>
      </c>
      <c r="C96" s="35">
        <v>3785.44</v>
      </c>
      <c r="D96" s="36" t="e">
        <f>IF(#REF!&lt;&gt;0,C96/#REF!,"-")</f>
        <v>#REF!</v>
      </c>
      <c r="E96" s="36">
        <f t="shared" si="1"/>
        <v>0.30775934959349593</v>
      </c>
    </row>
    <row r="97" spans="1:5" x14ac:dyDescent="0.25">
      <c r="A97" s="34" t="s">
        <v>192</v>
      </c>
      <c r="B97" s="35">
        <v>0</v>
      </c>
      <c r="C97" s="35">
        <v>8.9700000000000006</v>
      </c>
      <c r="D97" s="36" t="e">
        <f>IF(#REF!&lt;&gt;0,C97/#REF!,"-")</f>
        <v>#REF!</v>
      </c>
      <c r="E97" s="36" t="str">
        <f t="shared" si="1"/>
        <v>-</v>
      </c>
    </row>
    <row r="98" spans="1:5" x14ac:dyDescent="0.25">
      <c r="A98" s="34" t="s">
        <v>181</v>
      </c>
      <c r="B98" s="35">
        <v>0</v>
      </c>
      <c r="C98" s="35">
        <v>138.72999999999999</v>
      </c>
      <c r="D98" s="36" t="e">
        <f>IF(#REF!&lt;&gt;0,C98/#REF!,"-")</f>
        <v>#REF!</v>
      </c>
      <c r="E98" s="36" t="str">
        <f t="shared" ref="E98:E129" si="2">IF(B98&lt;&gt;0,C98/B98,"-")</f>
        <v>-</v>
      </c>
    </row>
    <row r="99" spans="1:5" x14ac:dyDescent="0.25">
      <c r="A99" s="34" t="s">
        <v>182</v>
      </c>
      <c r="B99" s="35">
        <v>3000</v>
      </c>
      <c r="C99" s="35">
        <v>4232.37</v>
      </c>
      <c r="D99" s="36" t="e">
        <f>IF(#REF!&lt;&gt;0,C99/#REF!,"-")</f>
        <v>#REF!</v>
      </c>
      <c r="E99" s="36">
        <f t="shared" si="2"/>
        <v>1.41079</v>
      </c>
    </row>
    <row r="100" spans="1:5" x14ac:dyDescent="0.25">
      <c r="A100" s="53" t="s">
        <v>185</v>
      </c>
      <c r="B100" s="54">
        <f>SUBTOTAL(9,B101:B101)</f>
        <v>200</v>
      </c>
      <c r="C100" s="54">
        <f>SUBTOTAL(9,C101:C101)</f>
        <v>50.89</v>
      </c>
      <c r="D100" s="55" t="e">
        <f>IF(#REF!&lt;&gt;0,C100/#REF!,"-")</f>
        <v>#REF!</v>
      </c>
      <c r="E100" s="55">
        <f t="shared" si="2"/>
        <v>0.25445000000000001</v>
      </c>
    </row>
    <row r="101" spans="1:5" x14ac:dyDescent="0.25">
      <c r="A101" s="34" t="s">
        <v>186</v>
      </c>
      <c r="B101" s="35">
        <v>200</v>
      </c>
      <c r="C101" s="35">
        <v>50.89</v>
      </c>
      <c r="D101" s="36" t="e">
        <f>IF(#REF!&lt;&gt;0,C101/#REF!,"-")</f>
        <v>#REF!</v>
      </c>
      <c r="E101" s="36">
        <f t="shared" si="2"/>
        <v>0.25445000000000001</v>
      </c>
    </row>
    <row r="102" spans="1:5" x14ac:dyDescent="0.25">
      <c r="A102" s="53" t="s">
        <v>187</v>
      </c>
      <c r="B102" s="54">
        <f>SUBTOTAL(9,B103:B105)</f>
        <v>6000</v>
      </c>
      <c r="C102" s="54">
        <f>SUBTOTAL(9,C103:C105)</f>
        <v>2030.19</v>
      </c>
      <c r="D102" s="55" t="e">
        <f>IF(#REF!&lt;&gt;0,C102/#REF!,"-")</f>
        <v>#REF!</v>
      </c>
      <c r="E102" s="55">
        <f t="shared" si="2"/>
        <v>0.33836500000000003</v>
      </c>
    </row>
    <row r="103" spans="1:5" x14ac:dyDescent="0.25">
      <c r="A103" s="34" t="s">
        <v>188</v>
      </c>
      <c r="B103" s="35">
        <v>2000</v>
      </c>
      <c r="C103" s="35">
        <v>0</v>
      </c>
      <c r="D103" s="36" t="e">
        <f>IF(#REF!&lt;&gt;0,C103/#REF!,"-")</f>
        <v>#REF!</v>
      </c>
      <c r="E103" s="36">
        <f t="shared" si="2"/>
        <v>0</v>
      </c>
    </row>
    <row r="104" spans="1:5" x14ac:dyDescent="0.25">
      <c r="A104" s="34" t="s">
        <v>199</v>
      </c>
      <c r="B104" s="35">
        <v>1000</v>
      </c>
      <c r="C104" s="35">
        <v>280.19</v>
      </c>
      <c r="D104" s="36" t="e">
        <f>IF(#REF!&lt;&gt;0,C104/#REF!,"-")</f>
        <v>#REF!</v>
      </c>
      <c r="E104" s="36">
        <f t="shared" si="2"/>
        <v>0.28018999999999999</v>
      </c>
    </row>
    <row r="105" spans="1:5" x14ac:dyDescent="0.25">
      <c r="A105" s="34" t="s">
        <v>194</v>
      </c>
      <c r="B105" s="35">
        <v>3000</v>
      </c>
      <c r="C105" s="35">
        <v>1750</v>
      </c>
      <c r="D105" s="36" t="e">
        <f>IF(#REF!&lt;&gt;0,C105/#REF!,"-")</f>
        <v>#REF!</v>
      </c>
      <c r="E105" s="36">
        <f t="shared" si="2"/>
        <v>0.58333333333333337</v>
      </c>
    </row>
    <row r="106" spans="1:5" x14ac:dyDescent="0.25">
      <c r="A106" s="50" t="s">
        <v>200</v>
      </c>
      <c r="B106" s="51">
        <f>SUBTOTAL(9,B108:B122)</f>
        <v>39500</v>
      </c>
      <c r="C106" s="51">
        <f>SUBTOTAL(9,C108:C122)</f>
        <v>8224.17</v>
      </c>
      <c r="D106" s="52" t="e">
        <f>IF(#REF!&lt;&gt;0,C106/#REF!,"-")</f>
        <v>#REF!</v>
      </c>
      <c r="E106" s="52">
        <f t="shared" si="2"/>
        <v>0.20820683544303797</v>
      </c>
    </row>
    <row r="107" spans="1:5" x14ac:dyDescent="0.25">
      <c r="A107" s="53" t="s">
        <v>159</v>
      </c>
      <c r="B107" s="54">
        <f>SUBTOTAL(9,B108:B108)</f>
        <v>0</v>
      </c>
      <c r="C107" s="54">
        <f>SUBTOTAL(9,C108:C108)</f>
        <v>652.9</v>
      </c>
      <c r="D107" s="55" t="e">
        <f>IF(#REF!&lt;&gt;0,C107/#REF!,"-")</f>
        <v>#REF!</v>
      </c>
      <c r="E107" s="55" t="str">
        <f t="shared" si="2"/>
        <v>-</v>
      </c>
    </row>
    <row r="108" spans="1:5" x14ac:dyDescent="0.25">
      <c r="A108" s="34" t="s">
        <v>160</v>
      </c>
      <c r="B108" s="35">
        <v>0</v>
      </c>
      <c r="C108" s="35">
        <v>652.9</v>
      </c>
      <c r="D108" s="36" t="e">
        <f>IF(#REF!&lt;&gt;0,C108/#REF!,"-")</f>
        <v>#REF!</v>
      </c>
      <c r="E108" s="36" t="str">
        <f t="shared" si="2"/>
        <v>-</v>
      </c>
    </row>
    <row r="109" spans="1:5" x14ac:dyDescent="0.25">
      <c r="A109" s="53" t="s">
        <v>164</v>
      </c>
      <c r="B109" s="54">
        <f>SUBTOTAL(9,B110:B115)</f>
        <v>30500</v>
      </c>
      <c r="C109" s="54">
        <f>SUBTOTAL(9,C110:C115)</f>
        <v>5066.83</v>
      </c>
      <c r="D109" s="55" t="e">
        <f>IF(#REF!&lt;&gt;0,C109/#REF!,"-")</f>
        <v>#REF!</v>
      </c>
      <c r="E109" s="55">
        <f t="shared" si="2"/>
        <v>0.16612557377049181</v>
      </c>
    </row>
    <row r="110" spans="1:5" x14ac:dyDescent="0.25">
      <c r="A110" s="34" t="s">
        <v>168</v>
      </c>
      <c r="B110" s="35">
        <v>2000</v>
      </c>
      <c r="C110" s="35">
        <v>0</v>
      </c>
      <c r="D110" s="36" t="e">
        <f>IF(#REF!&lt;&gt;0,C110/#REF!,"-")</f>
        <v>#REF!</v>
      </c>
      <c r="E110" s="36">
        <f t="shared" si="2"/>
        <v>0</v>
      </c>
    </row>
    <row r="111" spans="1:5" x14ac:dyDescent="0.25">
      <c r="A111" s="34" t="s">
        <v>174</v>
      </c>
      <c r="B111" s="35">
        <v>10000</v>
      </c>
      <c r="C111" s="35">
        <v>0</v>
      </c>
      <c r="D111" s="36" t="e">
        <f>IF(#REF!&lt;&gt;0,C111/#REF!,"-")</f>
        <v>#REF!</v>
      </c>
      <c r="E111" s="36">
        <f t="shared" si="2"/>
        <v>0</v>
      </c>
    </row>
    <row r="112" spans="1:5" x14ac:dyDescent="0.25">
      <c r="A112" s="34" t="s">
        <v>178</v>
      </c>
      <c r="B112" s="35">
        <v>7500</v>
      </c>
      <c r="C112" s="35">
        <v>1136.57</v>
      </c>
      <c r="D112" s="36" t="e">
        <f>IF(#REF!&lt;&gt;0,C112/#REF!,"-")</f>
        <v>#REF!</v>
      </c>
      <c r="E112" s="36">
        <f t="shared" si="2"/>
        <v>0.15154266666666666</v>
      </c>
    </row>
    <row r="113" spans="1:5" x14ac:dyDescent="0.25">
      <c r="A113" s="34" t="s">
        <v>180</v>
      </c>
      <c r="B113" s="35">
        <v>10000</v>
      </c>
      <c r="C113" s="35">
        <v>1820.55</v>
      </c>
      <c r="D113" s="36" t="e">
        <f>IF(#REF!&lt;&gt;0,C113/#REF!,"-")</f>
        <v>#REF!</v>
      </c>
      <c r="E113" s="36">
        <f t="shared" si="2"/>
        <v>0.18205499999999999</v>
      </c>
    </row>
    <row r="114" spans="1:5" x14ac:dyDescent="0.25">
      <c r="A114" s="34" t="s">
        <v>181</v>
      </c>
      <c r="B114" s="35">
        <v>0</v>
      </c>
      <c r="C114" s="35">
        <v>0</v>
      </c>
      <c r="D114" s="36" t="e">
        <f>IF(#REF!&lt;&gt;0,C114/#REF!,"-")</f>
        <v>#REF!</v>
      </c>
      <c r="E114" s="36" t="str">
        <f t="shared" si="2"/>
        <v>-</v>
      </c>
    </row>
    <row r="115" spans="1:5" x14ac:dyDescent="0.25">
      <c r="A115" s="34" t="s">
        <v>182</v>
      </c>
      <c r="B115" s="35">
        <v>1000</v>
      </c>
      <c r="C115" s="35">
        <v>2109.71</v>
      </c>
      <c r="D115" s="36" t="e">
        <f>IF(#REF!&lt;&gt;0,C115/#REF!,"-")</f>
        <v>#REF!</v>
      </c>
      <c r="E115" s="36">
        <f t="shared" si="2"/>
        <v>2.1097100000000002</v>
      </c>
    </row>
    <row r="116" spans="1:5" x14ac:dyDescent="0.25">
      <c r="A116" s="53" t="s">
        <v>185</v>
      </c>
      <c r="B116" s="54">
        <f>SUBTOTAL(9,B117:B117)</f>
        <v>0</v>
      </c>
      <c r="C116" s="54">
        <f>SUBTOTAL(9,C117:C117)</f>
        <v>17.420000000000002</v>
      </c>
      <c r="D116" s="55" t="e">
        <f>IF(#REF!&lt;&gt;0,C116/#REF!,"-")</f>
        <v>#REF!</v>
      </c>
      <c r="E116" s="55" t="str">
        <f t="shared" si="2"/>
        <v>-</v>
      </c>
    </row>
    <row r="117" spans="1:5" x14ac:dyDescent="0.25">
      <c r="A117" s="34" t="s">
        <v>186</v>
      </c>
      <c r="B117" s="35">
        <v>0</v>
      </c>
      <c r="C117" s="35">
        <v>17.420000000000002</v>
      </c>
      <c r="D117" s="36" t="e">
        <f>IF(#REF!&lt;&gt;0,C117/#REF!,"-")</f>
        <v>#REF!</v>
      </c>
      <c r="E117" s="36" t="str">
        <f t="shared" si="2"/>
        <v>-</v>
      </c>
    </row>
    <row r="118" spans="1:5" x14ac:dyDescent="0.25">
      <c r="A118" s="53" t="s">
        <v>187</v>
      </c>
      <c r="B118" s="54">
        <f>SUBTOTAL(9,B119:B122)</f>
        <v>9000</v>
      </c>
      <c r="C118" s="54">
        <f>SUBTOTAL(9,C119:C122)</f>
        <v>2487.02</v>
      </c>
      <c r="D118" s="55" t="e">
        <f>IF(#REF!&lt;&gt;0,C118/#REF!,"-")</f>
        <v>#REF!</v>
      </c>
      <c r="E118" s="55">
        <f t="shared" si="2"/>
        <v>0.27633555555555556</v>
      </c>
    </row>
    <row r="119" spans="1:5" x14ac:dyDescent="0.25">
      <c r="A119" s="34" t="s">
        <v>188</v>
      </c>
      <c r="B119" s="35">
        <v>4000</v>
      </c>
      <c r="C119" s="35">
        <v>0</v>
      </c>
      <c r="D119" s="36" t="e">
        <f>IF(#REF!&lt;&gt;0,C119/#REF!,"-")</f>
        <v>#REF!</v>
      </c>
      <c r="E119" s="36">
        <f t="shared" si="2"/>
        <v>0</v>
      </c>
    </row>
    <row r="120" spans="1:5" x14ac:dyDescent="0.25">
      <c r="A120" s="34" t="s">
        <v>193</v>
      </c>
      <c r="B120" s="35">
        <v>5000</v>
      </c>
      <c r="C120" s="35">
        <v>918.02</v>
      </c>
      <c r="D120" s="36" t="e">
        <f>IF(#REF!&lt;&gt;0,C120/#REF!,"-")</f>
        <v>#REF!</v>
      </c>
      <c r="E120" s="36">
        <f t="shared" si="2"/>
        <v>0.18360399999999999</v>
      </c>
    </row>
    <row r="121" spans="1:5" x14ac:dyDescent="0.25">
      <c r="A121" s="34" t="s">
        <v>199</v>
      </c>
      <c r="B121" s="35">
        <v>0</v>
      </c>
      <c r="C121" s="35">
        <v>94</v>
      </c>
      <c r="D121" s="36" t="e">
        <f>IF(#REF!&lt;&gt;0,C121/#REF!,"-")</f>
        <v>#REF!</v>
      </c>
      <c r="E121" s="36" t="str">
        <f t="shared" si="2"/>
        <v>-</v>
      </c>
    </row>
    <row r="122" spans="1:5" x14ac:dyDescent="0.25">
      <c r="A122" s="34" t="s">
        <v>194</v>
      </c>
      <c r="B122" s="35">
        <v>0</v>
      </c>
      <c r="C122" s="35">
        <v>1475</v>
      </c>
      <c r="D122" s="36" t="e">
        <f>IF(#REF!&lt;&gt;0,C122/#REF!,"-")</f>
        <v>#REF!</v>
      </c>
      <c r="E122" s="36" t="str">
        <f t="shared" si="2"/>
        <v>-</v>
      </c>
    </row>
    <row r="123" spans="1:5" x14ac:dyDescent="0.25">
      <c r="A123" s="50" t="s">
        <v>201</v>
      </c>
      <c r="B123" s="51">
        <f>SUBTOTAL(9,B125:B130)</f>
        <v>10350</v>
      </c>
      <c r="C123" s="51">
        <f>SUBTOTAL(9,C125:C130)</f>
        <v>1016.52</v>
      </c>
      <c r="D123" s="52" t="e">
        <f>IF(#REF!&lt;&gt;0,C123/#REF!,"-")</f>
        <v>#REF!</v>
      </c>
      <c r="E123" s="52">
        <f t="shared" si="2"/>
        <v>9.8214492753623192E-2</v>
      </c>
    </row>
    <row r="124" spans="1:5" x14ac:dyDescent="0.25">
      <c r="A124" s="53" t="s">
        <v>164</v>
      </c>
      <c r="B124" s="54">
        <f>SUBTOTAL(9,B125:B128)</f>
        <v>9350</v>
      </c>
      <c r="C124" s="54">
        <f>SUBTOTAL(9,C125:C128)</f>
        <v>1016.52</v>
      </c>
      <c r="D124" s="55" t="e">
        <f>IF(#REF!&lt;&gt;0,C124/#REF!,"-")</f>
        <v>#REF!</v>
      </c>
      <c r="E124" s="55">
        <f t="shared" si="2"/>
        <v>0.10871871657754011</v>
      </c>
    </row>
    <row r="125" spans="1:5" x14ac:dyDescent="0.25">
      <c r="A125" s="34" t="s">
        <v>165</v>
      </c>
      <c r="B125" s="35">
        <v>1500</v>
      </c>
      <c r="C125" s="35">
        <v>270</v>
      </c>
      <c r="D125" s="36" t="e">
        <f>IF(#REF!&lt;&gt;0,C125/#REF!,"-")</f>
        <v>#REF!</v>
      </c>
      <c r="E125" s="36">
        <f t="shared" si="2"/>
        <v>0.18</v>
      </c>
    </row>
    <row r="126" spans="1:5" x14ac:dyDescent="0.25">
      <c r="A126" s="34" t="s">
        <v>171</v>
      </c>
      <c r="B126" s="35">
        <v>0</v>
      </c>
      <c r="C126" s="35">
        <v>0</v>
      </c>
      <c r="D126" s="36" t="e">
        <f>IF(#REF!&lt;&gt;0,C126/#REF!,"-")</f>
        <v>#REF!</v>
      </c>
      <c r="E126" s="36" t="str">
        <f t="shared" si="2"/>
        <v>-</v>
      </c>
    </row>
    <row r="127" spans="1:5" x14ac:dyDescent="0.25">
      <c r="A127" s="34" t="s">
        <v>178</v>
      </c>
      <c r="B127" s="35">
        <v>2000</v>
      </c>
      <c r="C127" s="35">
        <v>746.52</v>
      </c>
      <c r="D127" s="36" t="e">
        <f>IF(#REF!&lt;&gt;0,C127/#REF!,"-")</f>
        <v>#REF!</v>
      </c>
      <c r="E127" s="36">
        <f t="shared" si="2"/>
        <v>0.37325999999999998</v>
      </c>
    </row>
    <row r="128" spans="1:5" x14ac:dyDescent="0.25">
      <c r="A128" s="34" t="s">
        <v>180</v>
      </c>
      <c r="B128" s="35">
        <v>5850</v>
      </c>
      <c r="C128" s="35">
        <v>0</v>
      </c>
      <c r="D128" s="36" t="e">
        <f>IF(#REF!&lt;&gt;0,C128/#REF!,"-")</f>
        <v>#REF!</v>
      </c>
      <c r="E128" s="36">
        <f t="shared" si="2"/>
        <v>0</v>
      </c>
    </row>
    <row r="129" spans="1:5" x14ac:dyDescent="0.25">
      <c r="A129" s="53" t="s">
        <v>187</v>
      </c>
      <c r="B129" s="54">
        <f>SUBTOTAL(9,B130:B130)</f>
        <v>1000</v>
      </c>
      <c r="C129" s="54">
        <f>SUBTOTAL(9,C130:C130)</f>
        <v>0</v>
      </c>
      <c r="D129" s="55" t="e">
        <f>IF(#REF!&lt;&gt;0,C129/#REF!,"-")</f>
        <v>#REF!</v>
      </c>
      <c r="E129" s="55">
        <f t="shared" si="2"/>
        <v>0</v>
      </c>
    </row>
    <row r="130" spans="1:5" x14ac:dyDescent="0.25">
      <c r="A130" s="34" t="s">
        <v>188</v>
      </c>
      <c r="B130" s="35">
        <v>1000</v>
      </c>
      <c r="C130" s="35">
        <v>0</v>
      </c>
      <c r="D130" s="36" t="e">
        <f>IF(#REF!&lt;&gt;0,C130/#REF!,"-")</f>
        <v>#REF!</v>
      </c>
      <c r="E130" s="36">
        <f t="shared" ref="E130:E151" si="3">IF(B130&lt;&gt;0,C130/B130,"-")</f>
        <v>0</v>
      </c>
    </row>
    <row r="131" spans="1:5" x14ac:dyDescent="0.25">
      <c r="A131" s="50" t="s">
        <v>202</v>
      </c>
      <c r="B131" s="51">
        <f>SUBTOTAL(9,B133:B143)</f>
        <v>38600</v>
      </c>
      <c r="C131" s="51">
        <f>SUBTOTAL(9,C133:C143)</f>
        <v>25535.11</v>
      </c>
      <c r="D131" s="52" t="e">
        <f>IF(#REF!&lt;&gt;0,C131/#REF!,"-")</f>
        <v>#REF!</v>
      </c>
      <c r="E131" s="52">
        <f t="shared" si="3"/>
        <v>0.66153134715025907</v>
      </c>
    </row>
    <row r="132" spans="1:5" x14ac:dyDescent="0.25">
      <c r="A132" s="53" t="s">
        <v>159</v>
      </c>
      <c r="B132" s="54">
        <f>SUBTOTAL(9,B133:B133)</f>
        <v>28000</v>
      </c>
      <c r="C132" s="54">
        <f>SUBTOTAL(9,C133:C133)</f>
        <v>21146.11</v>
      </c>
      <c r="D132" s="55" t="e">
        <f>IF(#REF!&lt;&gt;0,C132/#REF!,"-")</f>
        <v>#REF!</v>
      </c>
      <c r="E132" s="55">
        <f t="shared" si="3"/>
        <v>0.75521821428571434</v>
      </c>
    </row>
    <row r="133" spans="1:5" x14ac:dyDescent="0.25">
      <c r="A133" s="34" t="s">
        <v>160</v>
      </c>
      <c r="B133" s="35">
        <v>28000</v>
      </c>
      <c r="C133" s="35">
        <v>21146.11</v>
      </c>
      <c r="D133" s="36" t="e">
        <f>IF(#REF!&lt;&gt;0,C133/#REF!,"-")</f>
        <v>#REF!</v>
      </c>
      <c r="E133" s="36">
        <f t="shared" si="3"/>
        <v>0.75521821428571434</v>
      </c>
    </row>
    <row r="134" spans="1:5" x14ac:dyDescent="0.25">
      <c r="A134" s="53" t="s">
        <v>164</v>
      </c>
      <c r="B134" s="54">
        <f>SUBTOTAL(9,B135:B140)</f>
        <v>7500</v>
      </c>
      <c r="C134" s="54">
        <f>SUBTOTAL(9,C135:C140)</f>
        <v>2050</v>
      </c>
      <c r="D134" s="55" t="e">
        <f>IF(#REF!&lt;&gt;0,C134/#REF!,"-")</f>
        <v>#REF!</v>
      </c>
      <c r="E134" s="55">
        <f t="shared" si="3"/>
        <v>0.27333333333333332</v>
      </c>
    </row>
    <row r="135" spans="1:5" x14ac:dyDescent="0.25">
      <c r="A135" s="34" t="s">
        <v>168</v>
      </c>
      <c r="B135" s="35">
        <v>200</v>
      </c>
      <c r="C135" s="35">
        <v>200</v>
      </c>
      <c r="D135" s="36" t="e">
        <f>IF(#REF!&lt;&gt;0,C135/#REF!,"-")</f>
        <v>#REF!</v>
      </c>
      <c r="E135" s="36">
        <f t="shared" si="3"/>
        <v>1</v>
      </c>
    </row>
    <row r="136" spans="1:5" x14ac:dyDescent="0.25">
      <c r="A136" s="34" t="s">
        <v>171</v>
      </c>
      <c r="B136" s="35">
        <v>0</v>
      </c>
      <c r="C136" s="35">
        <v>600</v>
      </c>
      <c r="D136" s="36" t="e">
        <f>IF(#REF!&lt;&gt;0,C136/#REF!,"-")</f>
        <v>#REF!</v>
      </c>
      <c r="E136" s="36" t="str">
        <f t="shared" si="3"/>
        <v>-</v>
      </c>
    </row>
    <row r="137" spans="1:5" x14ac:dyDescent="0.25">
      <c r="A137" s="34" t="s">
        <v>178</v>
      </c>
      <c r="B137" s="35">
        <v>400</v>
      </c>
      <c r="C137" s="35">
        <v>400</v>
      </c>
      <c r="D137" s="36" t="e">
        <f>IF(#REF!&lt;&gt;0,C137/#REF!,"-")</f>
        <v>#REF!</v>
      </c>
      <c r="E137" s="36">
        <f t="shared" si="3"/>
        <v>1</v>
      </c>
    </row>
    <row r="138" spans="1:5" x14ac:dyDescent="0.25">
      <c r="A138" s="34" t="s">
        <v>180</v>
      </c>
      <c r="B138" s="35">
        <v>6000</v>
      </c>
      <c r="C138" s="35">
        <v>500</v>
      </c>
      <c r="D138" s="36" t="e">
        <f>IF(#REF!&lt;&gt;0,C138/#REF!,"-")</f>
        <v>#REF!</v>
      </c>
      <c r="E138" s="36">
        <f t="shared" si="3"/>
        <v>8.3333333333333329E-2</v>
      </c>
    </row>
    <row r="139" spans="1:5" x14ac:dyDescent="0.25">
      <c r="A139" s="34" t="s">
        <v>192</v>
      </c>
      <c r="B139" s="35">
        <v>400</v>
      </c>
      <c r="C139" s="35">
        <v>350</v>
      </c>
      <c r="D139" s="36" t="e">
        <f>IF(#REF!&lt;&gt;0,C139/#REF!,"-")</f>
        <v>#REF!</v>
      </c>
      <c r="E139" s="36">
        <f t="shared" si="3"/>
        <v>0.875</v>
      </c>
    </row>
    <row r="140" spans="1:5" x14ac:dyDescent="0.25">
      <c r="A140" s="34" t="s">
        <v>182</v>
      </c>
      <c r="B140" s="35">
        <v>500</v>
      </c>
      <c r="C140" s="35">
        <v>0</v>
      </c>
      <c r="D140" s="36" t="e">
        <f>IF(#REF!&lt;&gt;0,C140/#REF!,"-")</f>
        <v>#REF!</v>
      </c>
      <c r="E140" s="36">
        <f t="shared" si="3"/>
        <v>0</v>
      </c>
    </row>
    <row r="141" spans="1:5" x14ac:dyDescent="0.25">
      <c r="A141" s="53" t="s">
        <v>187</v>
      </c>
      <c r="B141" s="54">
        <f>SUBTOTAL(9,B142:B143)</f>
        <v>3100</v>
      </c>
      <c r="C141" s="54">
        <f>SUBTOTAL(9,C142:C143)</f>
        <v>2339</v>
      </c>
      <c r="D141" s="55" t="e">
        <f>IF(#REF!&lt;&gt;0,C141/#REF!,"-")</f>
        <v>#REF!</v>
      </c>
      <c r="E141" s="55">
        <f t="shared" si="3"/>
        <v>0.75451612903225806</v>
      </c>
    </row>
    <row r="142" spans="1:5" x14ac:dyDescent="0.25">
      <c r="A142" s="34" t="s">
        <v>188</v>
      </c>
      <c r="B142" s="35">
        <v>500</v>
      </c>
      <c r="C142" s="35">
        <v>339</v>
      </c>
      <c r="D142" s="36" t="e">
        <f>IF(#REF!&lt;&gt;0,C142/#REF!,"-")</f>
        <v>#REF!</v>
      </c>
      <c r="E142" s="36">
        <f t="shared" si="3"/>
        <v>0.67800000000000005</v>
      </c>
    </row>
    <row r="143" spans="1:5" x14ac:dyDescent="0.25">
      <c r="A143" s="34" t="s">
        <v>193</v>
      </c>
      <c r="B143" s="35">
        <v>2600</v>
      </c>
      <c r="C143" s="35">
        <v>2000</v>
      </c>
      <c r="D143" s="36" t="e">
        <f>IF(#REF!&lt;&gt;0,C143/#REF!,"-")</f>
        <v>#REF!</v>
      </c>
      <c r="E143" s="36">
        <f t="shared" si="3"/>
        <v>0.76923076923076927</v>
      </c>
    </row>
    <row r="144" spans="1:5" x14ac:dyDescent="0.25">
      <c r="A144" s="50" t="s">
        <v>203</v>
      </c>
      <c r="B144" s="51">
        <f>SUBTOTAL(9,B146:B146)</f>
        <v>1000</v>
      </c>
      <c r="C144" s="51">
        <f>SUBTOTAL(9,C146:C146)</f>
        <v>0</v>
      </c>
      <c r="D144" s="52" t="e">
        <f>IF(#REF!&lt;&gt;0,C144/#REF!,"-")</f>
        <v>#REF!</v>
      </c>
      <c r="E144" s="52">
        <f t="shared" si="3"/>
        <v>0</v>
      </c>
    </row>
    <row r="145" spans="1:5" x14ac:dyDescent="0.25">
      <c r="A145" s="53" t="s">
        <v>204</v>
      </c>
      <c r="B145" s="54">
        <f>SUBTOTAL(9,B146:B146)</f>
        <v>1000</v>
      </c>
      <c r="C145" s="54">
        <f>SUBTOTAL(9,C146:C146)</f>
        <v>0</v>
      </c>
      <c r="D145" s="55" t="e">
        <f>IF(#REF!&lt;&gt;0,C145/#REF!,"-")</f>
        <v>#REF!</v>
      </c>
      <c r="E145" s="55">
        <f t="shared" si="3"/>
        <v>0</v>
      </c>
    </row>
    <row r="146" spans="1:5" x14ac:dyDescent="0.25">
      <c r="A146" s="34" t="s">
        <v>205</v>
      </c>
      <c r="B146" s="35">
        <v>1000</v>
      </c>
      <c r="C146" s="35">
        <v>0</v>
      </c>
      <c r="D146" s="36" t="e">
        <f>IF(#REF!&lt;&gt;0,C146/#REF!,"-")</f>
        <v>#REF!</v>
      </c>
      <c r="E146" s="36">
        <f t="shared" si="3"/>
        <v>0</v>
      </c>
    </row>
    <row r="147" spans="1:5" x14ac:dyDescent="0.25">
      <c r="A147" s="50" t="s">
        <v>206</v>
      </c>
      <c r="B147" s="51">
        <f>SUBTOTAL(9,B149:B150)</f>
        <v>0</v>
      </c>
      <c r="C147" s="51">
        <f>SUBTOTAL(9,C149:C150)</f>
        <v>9858.2800000000007</v>
      </c>
      <c r="D147" s="52" t="e">
        <f>IF(#REF!&lt;&gt;0,C147/#REF!,"-")</f>
        <v>#REF!</v>
      </c>
      <c r="E147" s="52" t="str">
        <f t="shared" si="3"/>
        <v>-</v>
      </c>
    </row>
    <row r="148" spans="1:5" x14ac:dyDescent="0.25">
      <c r="A148" s="53" t="s">
        <v>164</v>
      </c>
      <c r="B148" s="54">
        <f>SUBTOTAL(9,B149:B150)</f>
        <v>0</v>
      </c>
      <c r="C148" s="54">
        <f>SUBTOTAL(9,C149:C150)</f>
        <v>9858.2800000000007</v>
      </c>
      <c r="D148" s="55" t="e">
        <f>IF(#REF!&lt;&gt;0,C148/#REF!,"-")</f>
        <v>#REF!</v>
      </c>
      <c r="E148" s="55" t="str">
        <f t="shared" si="3"/>
        <v>-</v>
      </c>
    </row>
    <row r="149" spans="1:5" x14ac:dyDescent="0.25">
      <c r="A149" s="34" t="s">
        <v>174</v>
      </c>
      <c r="B149" s="35">
        <v>0</v>
      </c>
      <c r="C149" s="35">
        <v>9132.85</v>
      </c>
      <c r="D149" s="36" t="e">
        <f>IF(#REF!&lt;&gt;0,C149/#REF!,"-")</f>
        <v>#REF!</v>
      </c>
      <c r="E149" s="36" t="str">
        <f t="shared" si="3"/>
        <v>-</v>
      </c>
    </row>
    <row r="150" spans="1:5" x14ac:dyDescent="0.25">
      <c r="A150" s="34" t="s">
        <v>180</v>
      </c>
      <c r="B150" s="35">
        <v>0</v>
      </c>
      <c r="C150" s="35">
        <v>725.43</v>
      </c>
      <c r="D150" s="36" t="e">
        <f>IF(#REF!&lt;&gt;0,C150/#REF!,"-")</f>
        <v>#REF!</v>
      </c>
      <c r="E150" s="36" t="str">
        <f t="shared" si="3"/>
        <v>-</v>
      </c>
    </row>
    <row r="151" spans="1:5" ht="20.100000000000001" customHeight="1" x14ac:dyDescent="0.25">
      <c r="A151" s="37" t="s">
        <v>63</v>
      </c>
      <c r="B151" s="38">
        <f>IFERROR(SUBTOTAL(9,B32:B150),0)</f>
        <v>3045188.5599999996</v>
      </c>
      <c r="C151" s="38">
        <f>IFERROR(SUBTOTAL(9,C32:C150),0)</f>
        <v>1568618.1099999996</v>
      </c>
      <c r="D151" s="39" t="e">
        <f>IF(#REF!&lt;&gt;0,C151/C151,"-")</f>
        <v>#REF!</v>
      </c>
      <c r="E151" s="39">
        <f t="shared" si="3"/>
        <v>0.51511362238928149</v>
      </c>
    </row>
    <row r="152" spans="1:5" x14ac:dyDescent="0.25">
      <c r="D152" s="11"/>
      <c r="E152" s="11"/>
    </row>
  </sheetData>
  <mergeCells count="3">
    <mergeCell ref="A2:E2"/>
    <mergeCell ref="A1:E1"/>
    <mergeCell ref="A14:E14"/>
  </mergeCells>
  <pageMargins left="0.70866141732283505" right="0.70866141732283505" top="0.74803149606299202" bottom="0.74803149606299202" header="0.31496062992126" footer="0.31496062992126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15</vt:i4>
      </vt:variant>
    </vt:vector>
  </HeadingPairs>
  <TitlesOfParts>
    <vt:vector size="19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Gordan Celic</cp:lastModifiedBy>
  <cp:lastPrinted>2026-03-27T10:08:59Z</cp:lastPrinted>
  <dcterms:created xsi:type="dcterms:W3CDTF">2026-03-09T08:23:38Z</dcterms:created>
  <dcterms:modified xsi:type="dcterms:W3CDTF">2026-04-07T06:20:18Z</dcterms:modified>
</cp:coreProperties>
</file>